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3256" windowHeight="13176"/>
  </bookViews>
  <sheets>
    <sheet name="пр.1" sheetId="1" r:id="rId1"/>
    <sheet name="пр.2" sheetId="2" r:id="rId2"/>
    <sheet name="пр. 3" sheetId="8" r:id="rId3"/>
    <sheet name="пр.4" sheetId="6" r:id="rId4"/>
  </sheets>
  <definedNames>
    <definedName name="_Hlk161306454" localSheetId="2">'пр. 3'!#REF!</definedName>
    <definedName name="_xlnm._FilterDatabase" localSheetId="2" hidden="1">'пр. 3'!$A$7:$G$49</definedName>
    <definedName name="_xlnm.Print_Area" localSheetId="0">пр.1!$A$1:$H$56</definedName>
    <definedName name="_xlnm.Print_Area" localSheetId="1">пр.2!$A$1:$D$20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G20" i="1"/>
  <c r="G31" i="8"/>
  <c r="G9" i="8" l="1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7" i="8"/>
  <c r="G28" i="8"/>
  <c r="G29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8" i="8"/>
  <c r="H54" i="1"/>
  <c r="H47" i="1"/>
  <c r="H44" i="1"/>
  <c r="H17" i="1"/>
  <c r="H14" i="1"/>
  <c r="H55" i="1"/>
  <c r="F55" i="1"/>
  <c r="F54" i="1"/>
  <c r="F53" i="1"/>
  <c r="E53" i="1"/>
  <c r="G52" i="1"/>
  <c r="D52" i="1" s="1"/>
  <c r="D53" i="1" s="1"/>
  <c r="G51" i="1"/>
  <c r="D51" i="1" s="1"/>
  <c r="F50" i="1"/>
  <c r="G49" i="1"/>
  <c r="G48" i="1"/>
  <c r="F47" i="1"/>
  <c r="E47" i="1"/>
  <c r="G46" i="1"/>
  <c r="G45" i="1"/>
  <c r="D45" i="1" s="1"/>
  <c r="G44" i="1"/>
  <c r="F44" i="1"/>
  <c r="D43" i="1"/>
  <c r="D42" i="1"/>
  <c r="G41" i="1"/>
  <c r="F41" i="1"/>
  <c r="D40" i="1"/>
  <c r="D39" i="1"/>
  <c r="F38" i="1"/>
  <c r="E38" i="1"/>
  <c r="G37" i="1"/>
  <c r="D37" i="1" s="1"/>
  <c r="G36" i="1"/>
  <c r="D36" i="1" s="1"/>
  <c r="F35" i="1"/>
  <c r="G34" i="1"/>
  <c r="D34" i="1" s="1"/>
  <c r="G33" i="1"/>
  <c r="D33" i="1"/>
  <c r="F32" i="1"/>
  <c r="G31" i="1"/>
  <c r="E31" i="1"/>
  <c r="E55" i="1" s="1"/>
  <c r="G30" i="1"/>
  <c r="E30" i="1"/>
  <c r="E54" i="1" s="1"/>
  <c r="F29" i="1"/>
  <c r="G28" i="1"/>
  <c r="D28" i="1"/>
  <c r="G27" i="1"/>
  <c r="D27" i="1" s="1"/>
  <c r="F26" i="1"/>
  <c r="E26" i="1"/>
  <c r="G25" i="1"/>
  <c r="D25" i="1" s="1"/>
  <c r="G24" i="1"/>
  <c r="D24" i="1" s="1"/>
  <c r="G23" i="1"/>
  <c r="D22" i="1"/>
  <c r="D21" i="1"/>
  <c r="F20" i="1"/>
  <c r="G19" i="1"/>
  <c r="D19" i="1"/>
  <c r="G18" i="1"/>
  <c r="D18" i="1"/>
  <c r="F17" i="1"/>
  <c r="E17" i="1"/>
  <c r="G16" i="1"/>
  <c r="D16" i="1"/>
  <c r="G15" i="1"/>
  <c r="D15" i="1" s="1"/>
  <c r="F14" i="1"/>
  <c r="E14" i="1"/>
  <c r="G13" i="1"/>
  <c r="D13" i="1" s="1"/>
  <c r="G12" i="1"/>
  <c r="D12" i="1" s="1"/>
  <c r="F11" i="1"/>
  <c r="E11" i="1"/>
  <c r="G10" i="1"/>
  <c r="D10" i="1" s="1"/>
  <c r="G9" i="1"/>
  <c r="D9" i="1" s="1"/>
  <c r="D44" i="1" l="1"/>
  <c r="D35" i="1"/>
  <c r="G47" i="1"/>
  <c r="D30" i="1"/>
  <c r="G17" i="1"/>
  <c r="G54" i="1"/>
  <c r="D20" i="1"/>
  <c r="G35" i="1"/>
  <c r="D17" i="1"/>
  <c r="D26" i="1"/>
  <c r="D41" i="1"/>
  <c r="D23" i="1"/>
  <c r="G55" i="1"/>
  <c r="G56" i="1" s="1"/>
  <c r="G32" i="1"/>
  <c r="D11" i="1"/>
  <c r="D29" i="1"/>
  <c r="D14" i="1"/>
  <c r="D54" i="1"/>
  <c r="D38" i="1"/>
  <c r="F56" i="1"/>
  <c r="H56" i="1"/>
  <c r="E56" i="1"/>
  <c r="G11" i="1"/>
  <c r="G14" i="1"/>
  <c r="G26" i="1"/>
  <c r="G38" i="1"/>
  <c r="D46" i="1"/>
  <c r="D47" i="1" s="1"/>
  <c r="D48" i="1"/>
  <c r="D49" i="1"/>
  <c r="G50" i="1"/>
  <c r="G53" i="1"/>
  <c r="D31" i="1"/>
  <c r="E32" i="1"/>
  <c r="D5" i="2"/>
  <c r="C20" i="2"/>
  <c r="D32" i="1" l="1"/>
  <c r="D55" i="1"/>
  <c r="D18" i="2"/>
  <c r="D19" i="2"/>
  <c r="D9" i="2"/>
  <c r="D20" i="2" s="1"/>
  <c r="D13" i="2"/>
  <c r="D17" i="2"/>
  <c r="D7" i="2"/>
  <c r="D11" i="2"/>
  <c r="D15" i="2"/>
  <c r="D6" i="2"/>
  <c r="D8" i="2"/>
  <c r="D10" i="2"/>
  <c r="D12" i="2"/>
  <c r="D14" i="2"/>
  <c r="D16" i="2"/>
  <c r="D56" i="1"/>
  <c r="D50" i="1"/>
</calcChain>
</file>

<file path=xl/sharedStrings.xml><?xml version="1.0" encoding="utf-8"?>
<sst xmlns="http://schemas.openxmlformats.org/spreadsheetml/2006/main" count="249" uniqueCount="116">
  <si>
    <t>№ п/п</t>
  </si>
  <si>
    <t>Наименование МП</t>
  </si>
  <si>
    <t>Итого:</t>
  </si>
  <si>
    <t>Удельный вес в общем объеме финансирования, %</t>
  </si>
  <si>
    <t>Приложение 1</t>
  </si>
  <si>
    <t>план</t>
  </si>
  <si>
    <t>факт</t>
  </si>
  <si>
    <t>% освоения</t>
  </si>
  <si>
    <t>Финансирование и исполнение объемов финансирования муниципальной программы, тыс.руб.</t>
  </si>
  <si>
    <t>Наименование муниципальной программы</t>
  </si>
  <si>
    <t>Приложение 2</t>
  </si>
  <si>
    <t>Исполнитель муниципальной программы</t>
  </si>
  <si>
    <t>Приложение 4</t>
  </si>
  <si>
    <t>ед. изм</t>
  </si>
  <si>
    <t>%</t>
  </si>
  <si>
    <t>чел.</t>
  </si>
  <si>
    <t>ед.</t>
  </si>
  <si>
    <t>га</t>
  </si>
  <si>
    <t>4=5+6+7</t>
  </si>
  <si>
    <t>Объем бюджетного финансирования</t>
  </si>
  <si>
    <t>Внебюджетные источники</t>
  </si>
  <si>
    <t>показатель</t>
  </si>
  <si>
    <t>Доля автомобильных дорог, находящихся в нормативном состоянии</t>
  </si>
  <si>
    <t>в том числе:</t>
  </si>
  <si>
    <t>Посевные площади сельскохозяйственных культур в хозяйствах всех категорий</t>
  </si>
  <si>
    <t>Кассовое исполнение  муниципальной программы, тыс.руб.</t>
  </si>
  <si>
    <t>Наименование  показателя муниципальной программы</t>
  </si>
  <si>
    <t>Значение показателя</t>
  </si>
  <si>
    <t>План</t>
  </si>
  <si>
    <t>Факт</t>
  </si>
  <si>
    <t>% достижения</t>
  </si>
  <si>
    <t>7=6/5*100</t>
  </si>
  <si>
    <t>Численность обучающихся в общеобразовательных организациях</t>
  </si>
  <si>
    <t>Доля приоритетных объектов социальной инфраструктуры, доступных для инвалидов и других маломобильных групп населения, в общем количестве приоритетных объектов социальной инфраструктуры</t>
  </si>
  <si>
    <t>Содержание объектов коммунально-инженерной инфраструктуры, находящихся в муниципальной собственности</t>
  </si>
  <si>
    <t>Увеличение числа посещений культурных мероприятий в 3 раза к 2030 году (к уровню 2019 года)</t>
  </si>
  <si>
    <t>не менее 95</t>
  </si>
  <si>
    <t>не более 10</t>
  </si>
  <si>
    <t>Отчет о достижении  показателей муниципальных программ Пермского муниципального округа за 2023 год</t>
  </si>
  <si>
    <t>Муниципальная программа "Развитие системы образования Пермского муниципального округа"</t>
  </si>
  <si>
    <t>Муниципальная программа "Развитие молодежной политики, физической культуры и спорта Пермского муниципального округа"</t>
  </si>
  <si>
    <t>Муниципальная программа "Развитие сферы культуры Пермского муниципального округа"</t>
  </si>
  <si>
    <t>Муниципальная программа "Развитие отдельных направлений социальной сферы Пермского муниципального округа"</t>
  </si>
  <si>
    <t>Муниципальная программа "Градостроительная политика Пермского муниципального округа"</t>
  </si>
  <si>
    <t>Муниципальная программа "Управление земельными ресурсами и имуществом Пермского муниципального округа"</t>
  </si>
  <si>
    <t>Муниципальная программа "Управление муниципальными финансами и муниципальным долгом Пермского муниципального округа"</t>
  </si>
  <si>
    <t>Муниципальная программа "Улучшение жилищных условий граждан Пермского муниципального округа"</t>
  </si>
  <si>
    <t>Муниципальная программа "Развитие коммунального хозяйства Пермского муниципального округа"</t>
  </si>
  <si>
    <t>Муниципальная программа "Развитие дорожного хозяйства и благоустройство Пермского муниципального округа"</t>
  </si>
  <si>
    <t>Муниципальная программа "Охрана окружающей среды Пермского муниципального округа"</t>
  </si>
  <si>
    <t>Муниципальная программа "Экономическое развитие Пермского муниципального округа"</t>
  </si>
  <si>
    <t>Муниципальная программа "Сельское хозяйство и комплексное развитие сельских территорий Пермского муниципального округа"</t>
  </si>
  <si>
    <t>Муниципальная программа "Совершенствование муниципального управления Пермского муниципального округа"</t>
  </si>
  <si>
    <t>Муниципальная программа "Обеспечение безопасности населения и территории Пермского муниципального округа"</t>
  </si>
  <si>
    <t>Объем финансирования муниципальных программ Пермского муниципального округа за 2023 год</t>
  </si>
  <si>
    <t>Основные сведения по освоению финансовых средств в рамках муниципальных программ Пермского муниципального округа за 2023 год</t>
  </si>
  <si>
    <t xml:space="preserve">Муниципальная программа "Развитие системы образования Пермского муниципального округа"                                                                                                                                                                              </t>
  </si>
  <si>
    <t>Муниципальная программа «Градостроительная политика Пермского муниципального округа»</t>
  </si>
  <si>
    <t>Муниципальная программа «Развитие отдельных направлений социальной сферы Пермского муниципального округа»</t>
  </si>
  <si>
    <t>не менее 12</t>
  </si>
  <si>
    <t>не менее 7</t>
  </si>
  <si>
    <t>Готовность объектов коммунальной инфраструктуры к отопительному периоду</t>
  </si>
  <si>
    <t>Доля муниципальных служащих администрации Пермского муниципального округа, прошедших обучение</t>
  </si>
  <si>
    <t>%.</t>
  </si>
  <si>
    <t>Количество социально значимых проектов, направленных на решение вопросов местного значения, реализованных ТОС, инициативными группами, СОНКО, старостами сельских населенных пунктов с привлечением средств из бюджетов разных уровней и (или) внебюджетных источников</t>
  </si>
  <si>
    <t xml:space="preserve">Доля граждан, использующих механизм получения муниципальных услуг в электронной форме </t>
  </si>
  <si>
    <t>Численность населения Пермского муниципального округа</t>
  </si>
  <si>
    <t>кв.м</t>
  </si>
  <si>
    <t>Доля детей от 3 до 7 лет, получающих услуги дошкольного образования в образовательных организациях, реализующих программы дошкольного образования, в общей численности детей от 3 до 7 лет, зарегистрированных в подсистемах «Контингент» и «Единый сервис записи» электронной образовательной системы «ЭПОС» для получения услуги дошкольного образования</t>
  </si>
  <si>
    <t>Уровень среднемесячной заработной платы педагогических работников дополнительного образования к размеру средней заработной платы учителей Пермского муниципального округа, но не ниже уровня прошлого года</t>
  </si>
  <si>
    <t>Уровень среднемесячной заработной платы педагогических работников образовательных организаций дошкольного образования к размеру, установленному Соглашением, заключенным между Пермским муниципальным округом и Министерством образования</t>
  </si>
  <si>
    <t>Уровень среднемесячной заработной платы педагогических работников образовательных организаций общего образования к размеру, установленному Соглашением, заключенным между Пермским муниципальным округом и Министерством образования</t>
  </si>
  <si>
    <t>Доля детей, охваченных дополнительным образованием в общей численности обучающихся образовательных организаций Пермского муниципального округа в возрасте от 5 до 18 лет</t>
  </si>
  <si>
    <t>Доля граждан, систематически занимающихся физической культурой и спортом</t>
  </si>
  <si>
    <t>Количество молодежных активов на территории Пермского муниципального округа, ед.</t>
  </si>
  <si>
    <t>Обеспеченность территории Пермского муниципального округа документами стратегического, территориального планирования и градостроительного зонирования</t>
  </si>
  <si>
    <t>Доступность и актуальность сведений государственной информационной системы обеспечения градостроительной деятельности (ГИСОГД) всем субъектам строительной и градостроительной деятельности</t>
  </si>
  <si>
    <t>Выполнение плановых показателей по доходам от аренды и приватизации имущества и неналоговым доходам от использования земельных участков</t>
  </si>
  <si>
    <t>Доля многодетных семей, обеспеченных земельными участками в собственность бесплатно, от числа многодетных семей, поставленных на учет</t>
  </si>
  <si>
    <t>Вовлечение в оборот земельных участков для бизнеса</t>
  </si>
  <si>
    <t>Доля поставленных на государственный кадастровый учет объектов недвижимости и зарегистрированных прав на объекты недвижимого имущества от включенных в реестр муниципального имущества Пермского муниципального округа</t>
  </si>
  <si>
    <t>Уровень исполнения расходной части бюджета округа, без учета нераспределенных средств резервного фонда, а также целевых средств из бюджетов других уровней</t>
  </si>
  <si>
    <t>Коэффициент отношения предельного объема муниципального долга к объему доходов бюджета без учета утвержденного объема безвозмездных поступлений и (или) поступлений налоговых доходов по дополнительным нормативам отчислений</t>
  </si>
  <si>
    <t>Доля расходов бюджета округа, в отношении которых осуществлен внутренний финансовый муниципальный контроль</t>
  </si>
  <si>
    <t>Рост налогового потенциала в сопоставимых условиях к уровню 2021 года</t>
  </si>
  <si>
    <t>Количество семей, улучшивших жилищные условия</t>
  </si>
  <si>
    <t>Общая площадь расселенного аварийного жилищного фонда</t>
  </si>
  <si>
    <t>Общая площадь снесенных аварийных домов</t>
  </si>
  <si>
    <t>Протяженность автомобильных дорог, находящихся на содержании</t>
  </si>
  <si>
    <t>Доля населения Пермского муниципального округа, привлеченного к участию в экологической деятельности</t>
  </si>
  <si>
    <t>Доля ликвидированных несанкционированных свалок к общему числу выявленных несанкционированных свалок на землях общего пользования на территории Пермского муниципального округа</t>
  </si>
  <si>
    <t>Индекс физического объема сельскохозяйственной продукции в хозяйствах всех категорий</t>
  </si>
  <si>
    <t>Количество индивидуальных предпринимателей в расчете на 1000 жителей населения</t>
  </si>
  <si>
    <t>Турпоток</t>
  </si>
  <si>
    <t>Число субъектов малого и среднего предпринимательства</t>
  </si>
  <si>
    <t>Количество представителей субъектов малого и среднего предпринимательства, вовлеченных к участию в отдельных мероприятиях Программы</t>
  </si>
  <si>
    <t>Число самозанятых граждан</t>
  </si>
  <si>
    <t>Количество действующих субъектов МСП (включая индивидуальных предпринимателей) в расчете на 1 тыс. жителей населения</t>
  </si>
  <si>
    <t>Уровень преступности на 10000 населения</t>
  </si>
  <si>
    <t xml:space="preserve"> краевой бюджет</t>
  </si>
  <si>
    <t xml:space="preserve"> федеральный  бюджет</t>
  </si>
  <si>
    <t xml:space="preserve"> бюджет округа</t>
  </si>
  <si>
    <t>Управление по развитию инфраструктуры администрации Пермского муниципального округа Пермского края</t>
  </si>
  <si>
    <t>Управление социального развития администрации Пермского муниципального округа Пермского края</t>
  </si>
  <si>
    <t>Управление образования администрации Пермского муниципального округа Пермского края</t>
  </si>
  <si>
    <t>Управление по делам культуры, молодёжи и спорта администрации Пермского муниципального округа Пермского края</t>
  </si>
  <si>
    <t>Администрация Пермского муниципального округа Пермского края</t>
  </si>
  <si>
    <t>Комитет имущественных отношений администрации Пермского муниципального округа Пермского края</t>
  </si>
  <si>
    <t>Финансово-экономическое управление администрации Пермского муниципального округа Пермского края</t>
  </si>
  <si>
    <t>Управление жилищных отношений администрации Пермского муниципального округа Пермского края</t>
  </si>
  <si>
    <t xml:space="preserve">Муниципальное казенное учреждение «Управление стратегического развития Пермского муниципального округа» </t>
  </si>
  <si>
    <t>Управление территориальной безопасности администрации Пермского муниципального округа Пермского края</t>
  </si>
  <si>
    <t>Управление по развитию агропромышленного комплекса и предпринимательства администрации Пермского муниципального округа Пермского края</t>
  </si>
  <si>
    <t>Оценка эффективности реализации МП, %</t>
  </si>
  <si>
    <t>Приложение 3</t>
  </si>
  <si>
    <t>Оценка эффективности реализации муниципальных программ Пермского муниципального округа по итогам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</si>
</sst>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_-* #,##0_р_._-;\-* #,##0_р_._-;_-* &quot;-&quot;??_р_._-;_-@_-"/>
    <numFmt numFmtId="166" formatCode="0.0"/>
    <numFmt numFmtId="167" formatCode="#,##0.0"/>
    <numFmt numFmtId="168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168" fontId="7" fillId="0" borderId="0" applyFont="0" applyFill="0" applyBorder="0" applyAlignment="0" applyProtection="0"/>
    <xf numFmtId="0" fontId="7" fillId="0" borderId="0"/>
    <xf numFmtId="0" fontId="7" fillId="0" borderId="0"/>
  </cellStyleXfs>
  <cellXfs count="96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5" fillId="0" borderId="0" xfId="0" applyFont="1"/>
    <xf numFmtId="0" fontId="6" fillId="0" borderId="0" xfId="0" applyFont="1" applyAlignment="1">
      <alignment wrapText="1"/>
    </xf>
    <xf numFmtId="0" fontId="8" fillId="0" borderId="0" xfId="0" applyFont="1" applyAlignment="1">
      <alignment horizontal="justify" vertical="center"/>
    </xf>
    <xf numFmtId="0" fontId="8" fillId="2" borderId="1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0" xfId="0" applyFont="1"/>
    <xf numFmtId="0" fontId="10" fillId="0" borderId="0" xfId="0" applyFont="1"/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2" fontId="3" fillId="0" borderId="0" xfId="0" applyNumberFormat="1" applyFont="1" applyAlignment="1">
      <alignment wrapText="1"/>
    </xf>
    <xf numFmtId="0" fontId="3" fillId="3" borderId="0" xfId="0" applyFont="1" applyFill="1"/>
    <xf numFmtId="0" fontId="3" fillId="3" borderId="0" xfId="0" applyFont="1" applyFill="1" applyAlignment="1">
      <alignment wrapText="1"/>
    </xf>
    <xf numFmtId="0" fontId="6" fillId="3" borderId="5" xfId="0" applyFont="1" applyFill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 vertical="center" wrapText="1"/>
    </xf>
    <xf numFmtId="167" fontId="3" fillId="3" borderId="1" xfId="0" applyNumberFormat="1" applyFont="1" applyFill="1" applyBorder="1" applyAlignment="1">
      <alignment horizontal="center" vertical="center" wrapText="1"/>
    </xf>
    <xf numFmtId="167" fontId="4" fillId="0" borderId="1" xfId="0" applyNumberFormat="1" applyFont="1" applyBorder="1" applyAlignment="1">
      <alignment horizontal="center" wrapText="1"/>
    </xf>
    <xf numFmtId="167" fontId="4" fillId="3" borderId="1" xfId="0" applyNumberFormat="1" applyFont="1" applyFill="1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4" fontId="5" fillId="0" borderId="5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vertical="center" wrapText="1"/>
    </xf>
    <xf numFmtId="0" fontId="10" fillId="0" borderId="14" xfId="0" applyFont="1" applyBorder="1" applyAlignment="1">
      <alignment horizontal="center" vertical="center" wrapText="1"/>
    </xf>
    <xf numFmtId="3" fontId="10" fillId="0" borderId="14" xfId="0" applyNumberFormat="1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3" fontId="11" fillId="0" borderId="14" xfId="0" applyNumberFormat="1" applyFont="1" applyBorder="1" applyAlignment="1">
      <alignment horizontal="center" vertical="center" wrapText="1"/>
    </xf>
    <xf numFmtId="167" fontId="5" fillId="0" borderId="14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1" fillId="2" borderId="14" xfId="0" applyFont="1" applyFill="1" applyBorder="1" applyAlignment="1">
      <alignment vertical="center" wrapText="1"/>
    </xf>
    <xf numFmtId="0" fontId="11" fillId="2" borderId="14" xfId="0" applyFont="1" applyFill="1" applyBorder="1" applyAlignment="1">
      <alignment horizontal="center" vertical="center" wrapText="1"/>
    </xf>
    <xf numFmtId="3" fontId="11" fillId="2" borderId="14" xfId="0" applyNumberFormat="1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14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65" fontId="6" fillId="0" borderId="3" xfId="3" applyNumberFormat="1" applyFont="1" applyFill="1" applyBorder="1" applyAlignment="1">
      <alignment horizontal="center" vertical="center" wrapText="1"/>
    </xf>
    <xf numFmtId="165" fontId="6" fillId="0" borderId="1" xfId="3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top"/>
    </xf>
    <xf numFmtId="0" fontId="10" fillId="2" borderId="1" xfId="0" applyFont="1" applyFill="1" applyBorder="1" applyAlignment="1">
      <alignment vertical="top" wrapText="1"/>
    </xf>
    <xf numFmtId="0" fontId="8" fillId="0" borderId="1" xfId="0" applyFont="1" applyBorder="1" applyAlignment="1">
      <alignment vertical="center"/>
    </xf>
    <xf numFmtId="0" fontId="10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67" fontId="10" fillId="0" borderId="1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165" fontId="5" fillId="0" borderId="14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 2 2" xfId="4"/>
    <cellStyle name="Обычный 25 2" xfId="5"/>
    <cellStyle name="Финансовый" xfId="1" builtinId="3"/>
    <cellStyle name="Финансов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abSelected="1" view="pageBreakPreview" zoomScaleNormal="106" zoomScaleSheetLayoutView="100" workbookViewId="0">
      <selection activeCell="J12" sqref="J12"/>
    </sheetView>
  </sheetViews>
  <sheetFormatPr defaultRowHeight="13.8" x14ac:dyDescent="0.25"/>
  <cols>
    <col min="1" max="1" width="4.33203125" style="1" customWidth="1"/>
    <col min="2" max="2" width="38.6640625" style="1" customWidth="1"/>
    <col min="3" max="3" width="13.33203125" style="1" customWidth="1"/>
    <col min="4" max="4" width="16" style="1" customWidth="1"/>
    <col min="5" max="5" width="14.109375" style="1" customWidth="1"/>
    <col min="6" max="6" width="15.33203125" style="1" customWidth="1"/>
    <col min="7" max="7" width="13.44140625" style="1" customWidth="1"/>
    <col min="8" max="8" width="11.88671875" style="14" customWidth="1"/>
    <col min="9" max="249" width="8.88671875" style="1"/>
    <col min="250" max="250" width="4.33203125" style="1" customWidth="1"/>
    <col min="251" max="251" width="37" style="1" customWidth="1"/>
    <col min="252" max="252" width="14.44140625" style="1" customWidth="1"/>
    <col min="253" max="253" width="4.33203125" style="1" customWidth="1"/>
    <col min="254" max="254" width="38.6640625" style="1" customWidth="1"/>
    <col min="255" max="255" width="13.33203125" style="1" customWidth="1"/>
    <col min="256" max="256" width="16" style="1" customWidth="1"/>
    <col min="257" max="257" width="14.109375" style="1" customWidth="1"/>
    <col min="258" max="258" width="15.33203125" style="1" customWidth="1"/>
    <col min="259" max="259" width="12" style="1" customWidth="1"/>
    <col min="260" max="260" width="11.88671875" style="1" customWidth="1"/>
    <col min="261" max="505" width="8.88671875" style="1"/>
    <col min="506" max="506" width="4.33203125" style="1" customWidth="1"/>
    <col min="507" max="507" width="37" style="1" customWidth="1"/>
    <col min="508" max="508" width="14.44140625" style="1" customWidth="1"/>
    <col min="509" max="509" width="4.33203125" style="1" customWidth="1"/>
    <col min="510" max="510" width="38.6640625" style="1" customWidth="1"/>
    <col min="511" max="511" width="13.33203125" style="1" customWidth="1"/>
    <col min="512" max="512" width="16" style="1" customWidth="1"/>
    <col min="513" max="513" width="14.109375" style="1" customWidth="1"/>
    <col min="514" max="514" width="15.33203125" style="1" customWidth="1"/>
    <col min="515" max="515" width="12" style="1" customWidth="1"/>
    <col min="516" max="516" width="11.88671875" style="1" customWidth="1"/>
    <col min="517" max="761" width="8.88671875" style="1"/>
    <col min="762" max="762" width="4.33203125" style="1" customWidth="1"/>
    <col min="763" max="763" width="37" style="1" customWidth="1"/>
    <col min="764" max="764" width="14.44140625" style="1" customWidth="1"/>
    <col min="765" max="765" width="4.33203125" style="1" customWidth="1"/>
    <col min="766" max="766" width="38.6640625" style="1" customWidth="1"/>
    <col min="767" max="767" width="13.33203125" style="1" customWidth="1"/>
    <col min="768" max="768" width="16" style="1" customWidth="1"/>
    <col min="769" max="769" width="14.109375" style="1" customWidth="1"/>
    <col min="770" max="770" width="15.33203125" style="1" customWidth="1"/>
    <col min="771" max="771" width="12" style="1" customWidth="1"/>
    <col min="772" max="772" width="11.88671875" style="1" customWidth="1"/>
    <col min="773" max="1017" width="8.88671875" style="1"/>
    <col min="1018" max="1018" width="4.33203125" style="1" customWidth="1"/>
    <col min="1019" max="1019" width="37" style="1" customWidth="1"/>
    <col min="1020" max="1020" width="14.44140625" style="1" customWidth="1"/>
    <col min="1021" max="1021" width="4.33203125" style="1" customWidth="1"/>
    <col min="1022" max="1022" width="38.6640625" style="1" customWidth="1"/>
    <col min="1023" max="1023" width="13.33203125" style="1" customWidth="1"/>
    <col min="1024" max="1024" width="16" style="1" customWidth="1"/>
    <col min="1025" max="1025" width="14.109375" style="1" customWidth="1"/>
    <col min="1026" max="1026" width="15.33203125" style="1" customWidth="1"/>
    <col min="1027" max="1027" width="12" style="1" customWidth="1"/>
    <col min="1028" max="1028" width="11.88671875" style="1" customWidth="1"/>
    <col min="1029" max="1273" width="8.88671875" style="1"/>
    <col min="1274" max="1274" width="4.33203125" style="1" customWidth="1"/>
    <col min="1275" max="1275" width="37" style="1" customWidth="1"/>
    <col min="1276" max="1276" width="14.44140625" style="1" customWidth="1"/>
    <col min="1277" max="1277" width="4.33203125" style="1" customWidth="1"/>
    <col min="1278" max="1278" width="38.6640625" style="1" customWidth="1"/>
    <col min="1279" max="1279" width="13.33203125" style="1" customWidth="1"/>
    <col min="1280" max="1280" width="16" style="1" customWidth="1"/>
    <col min="1281" max="1281" width="14.109375" style="1" customWidth="1"/>
    <col min="1282" max="1282" width="15.33203125" style="1" customWidth="1"/>
    <col min="1283" max="1283" width="12" style="1" customWidth="1"/>
    <col min="1284" max="1284" width="11.88671875" style="1" customWidth="1"/>
    <col min="1285" max="1529" width="8.88671875" style="1"/>
    <col min="1530" max="1530" width="4.33203125" style="1" customWidth="1"/>
    <col min="1531" max="1531" width="37" style="1" customWidth="1"/>
    <col min="1532" max="1532" width="14.44140625" style="1" customWidth="1"/>
    <col min="1533" max="1533" width="4.33203125" style="1" customWidth="1"/>
    <col min="1534" max="1534" width="38.6640625" style="1" customWidth="1"/>
    <col min="1535" max="1535" width="13.33203125" style="1" customWidth="1"/>
    <col min="1536" max="1536" width="16" style="1" customWidth="1"/>
    <col min="1537" max="1537" width="14.109375" style="1" customWidth="1"/>
    <col min="1538" max="1538" width="15.33203125" style="1" customWidth="1"/>
    <col min="1539" max="1539" width="12" style="1" customWidth="1"/>
    <col min="1540" max="1540" width="11.88671875" style="1" customWidth="1"/>
    <col min="1541" max="1785" width="8.88671875" style="1"/>
    <col min="1786" max="1786" width="4.33203125" style="1" customWidth="1"/>
    <col min="1787" max="1787" width="37" style="1" customWidth="1"/>
    <col min="1788" max="1788" width="14.44140625" style="1" customWidth="1"/>
    <col min="1789" max="1789" width="4.33203125" style="1" customWidth="1"/>
    <col min="1790" max="1790" width="38.6640625" style="1" customWidth="1"/>
    <col min="1791" max="1791" width="13.33203125" style="1" customWidth="1"/>
    <col min="1792" max="1792" width="16" style="1" customWidth="1"/>
    <col min="1793" max="1793" width="14.109375" style="1" customWidth="1"/>
    <col min="1794" max="1794" width="15.33203125" style="1" customWidth="1"/>
    <col min="1795" max="1795" width="12" style="1" customWidth="1"/>
    <col min="1796" max="1796" width="11.88671875" style="1" customWidth="1"/>
    <col min="1797" max="2041" width="8.88671875" style="1"/>
    <col min="2042" max="2042" width="4.33203125" style="1" customWidth="1"/>
    <col min="2043" max="2043" width="37" style="1" customWidth="1"/>
    <col min="2044" max="2044" width="14.44140625" style="1" customWidth="1"/>
    <col min="2045" max="2045" width="4.33203125" style="1" customWidth="1"/>
    <col min="2046" max="2046" width="38.6640625" style="1" customWidth="1"/>
    <col min="2047" max="2047" width="13.33203125" style="1" customWidth="1"/>
    <col min="2048" max="2048" width="16" style="1" customWidth="1"/>
    <col min="2049" max="2049" width="14.109375" style="1" customWidth="1"/>
    <col min="2050" max="2050" width="15.33203125" style="1" customWidth="1"/>
    <col min="2051" max="2051" width="12" style="1" customWidth="1"/>
    <col min="2052" max="2052" width="11.88671875" style="1" customWidth="1"/>
    <col min="2053" max="2297" width="8.88671875" style="1"/>
    <col min="2298" max="2298" width="4.33203125" style="1" customWidth="1"/>
    <col min="2299" max="2299" width="37" style="1" customWidth="1"/>
    <col min="2300" max="2300" width="14.44140625" style="1" customWidth="1"/>
    <col min="2301" max="2301" width="4.33203125" style="1" customWidth="1"/>
    <col min="2302" max="2302" width="38.6640625" style="1" customWidth="1"/>
    <col min="2303" max="2303" width="13.33203125" style="1" customWidth="1"/>
    <col min="2304" max="2304" width="16" style="1" customWidth="1"/>
    <col min="2305" max="2305" width="14.109375" style="1" customWidth="1"/>
    <col min="2306" max="2306" width="15.33203125" style="1" customWidth="1"/>
    <col min="2307" max="2307" width="12" style="1" customWidth="1"/>
    <col min="2308" max="2308" width="11.88671875" style="1" customWidth="1"/>
    <col min="2309" max="2553" width="8.88671875" style="1"/>
    <col min="2554" max="2554" width="4.33203125" style="1" customWidth="1"/>
    <col min="2555" max="2555" width="37" style="1" customWidth="1"/>
    <col min="2556" max="2556" width="14.44140625" style="1" customWidth="1"/>
    <col min="2557" max="2557" width="4.33203125" style="1" customWidth="1"/>
    <col min="2558" max="2558" width="38.6640625" style="1" customWidth="1"/>
    <col min="2559" max="2559" width="13.33203125" style="1" customWidth="1"/>
    <col min="2560" max="2560" width="16" style="1" customWidth="1"/>
    <col min="2561" max="2561" width="14.109375" style="1" customWidth="1"/>
    <col min="2562" max="2562" width="15.33203125" style="1" customWidth="1"/>
    <col min="2563" max="2563" width="12" style="1" customWidth="1"/>
    <col min="2564" max="2564" width="11.88671875" style="1" customWidth="1"/>
    <col min="2565" max="2809" width="8.88671875" style="1"/>
    <col min="2810" max="2810" width="4.33203125" style="1" customWidth="1"/>
    <col min="2811" max="2811" width="37" style="1" customWidth="1"/>
    <col min="2812" max="2812" width="14.44140625" style="1" customWidth="1"/>
    <col min="2813" max="2813" width="4.33203125" style="1" customWidth="1"/>
    <col min="2814" max="2814" width="38.6640625" style="1" customWidth="1"/>
    <col min="2815" max="2815" width="13.33203125" style="1" customWidth="1"/>
    <col min="2816" max="2816" width="16" style="1" customWidth="1"/>
    <col min="2817" max="2817" width="14.109375" style="1" customWidth="1"/>
    <col min="2818" max="2818" width="15.33203125" style="1" customWidth="1"/>
    <col min="2819" max="2819" width="12" style="1" customWidth="1"/>
    <col min="2820" max="2820" width="11.88671875" style="1" customWidth="1"/>
    <col min="2821" max="3065" width="8.88671875" style="1"/>
    <col min="3066" max="3066" width="4.33203125" style="1" customWidth="1"/>
    <col min="3067" max="3067" width="37" style="1" customWidth="1"/>
    <col min="3068" max="3068" width="14.44140625" style="1" customWidth="1"/>
    <col min="3069" max="3069" width="4.33203125" style="1" customWidth="1"/>
    <col min="3070" max="3070" width="38.6640625" style="1" customWidth="1"/>
    <col min="3071" max="3071" width="13.33203125" style="1" customWidth="1"/>
    <col min="3072" max="3072" width="16" style="1" customWidth="1"/>
    <col min="3073" max="3073" width="14.109375" style="1" customWidth="1"/>
    <col min="3074" max="3074" width="15.33203125" style="1" customWidth="1"/>
    <col min="3075" max="3075" width="12" style="1" customWidth="1"/>
    <col min="3076" max="3076" width="11.88671875" style="1" customWidth="1"/>
    <col min="3077" max="3321" width="8.88671875" style="1"/>
    <col min="3322" max="3322" width="4.33203125" style="1" customWidth="1"/>
    <col min="3323" max="3323" width="37" style="1" customWidth="1"/>
    <col min="3324" max="3324" width="14.44140625" style="1" customWidth="1"/>
    <col min="3325" max="3325" width="4.33203125" style="1" customWidth="1"/>
    <col min="3326" max="3326" width="38.6640625" style="1" customWidth="1"/>
    <col min="3327" max="3327" width="13.33203125" style="1" customWidth="1"/>
    <col min="3328" max="3328" width="16" style="1" customWidth="1"/>
    <col min="3329" max="3329" width="14.109375" style="1" customWidth="1"/>
    <col min="3330" max="3330" width="15.33203125" style="1" customWidth="1"/>
    <col min="3331" max="3331" width="12" style="1" customWidth="1"/>
    <col min="3332" max="3332" width="11.88671875" style="1" customWidth="1"/>
    <col min="3333" max="3577" width="8.88671875" style="1"/>
    <col min="3578" max="3578" width="4.33203125" style="1" customWidth="1"/>
    <col min="3579" max="3579" width="37" style="1" customWidth="1"/>
    <col min="3580" max="3580" width="14.44140625" style="1" customWidth="1"/>
    <col min="3581" max="3581" width="4.33203125" style="1" customWidth="1"/>
    <col min="3582" max="3582" width="38.6640625" style="1" customWidth="1"/>
    <col min="3583" max="3583" width="13.33203125" style="1" customWidth="1"/>
    <col min="3584" max="3584" width="16" style="1" customWidth="1"/>
    <col min="3585" max="3585" width="14.109375" style="1" customWidth="1"/>
    <col min="3586" max="3586" width="15.33203125" style="1" customWidth="1"/>
    <col min="3587" max="3587" width="12" style="1" customWidth="1"/>
    <col min="3588" max="3588" width="11.88671875" style="1" customWidth="1"/>
    <col min="3589" max="3833" width="8.88671875" style="1"/>
    <col min="3834" max="3834" width="4.33203125" style="1" customWidth="1"/>
    <col min="3835" max="3835" width="37" style="1" customWidth="1"/>
    <col min="3836" max="3836" width="14.44140625" style="1" customWidth="1"/>
    <col min="3837" max="3837" width="4.33203125" style="1" customWidth="1"/>
    <col min="3838" max="3838" width="38.6640625" style="1" customWidth="1"/>
    <col min="3839" max="3839" width="13.33203125" style="1" customWidth="1"/>
    <col min="3840" max="3840" width="16" style="1" customWidth="1"/>
    <col min="3841" max="3841" width="14.109375" style="1" customWidth="1"/>
    <col min="3842" max="3842" width="15.33203125" style="1" customWidth="1"/>
    <col min="3843" max="3843" width="12" style="1" customWidth="1"/>
    <col min="3844" max="3844" width="11.88671875" style="1" customWidth="1"/>
    <col min="3845" max="4089" width="8.88671875" style="1"/>
    <col min="4090" max="4090" width="4.33203125" style="1" customWidth="1"/>
    <col min="4091" max="4091" width="37" style="1" customWidth="1"/>
    <col min="4092" max="4092" width="14.44140625" style="1" customWidth="1"/>
    <col min="4093" max="4093" width="4.33203125" style="1" customWidth="1"/>
    <col min="4094" max="4094" width="38.6640625" style="1" customWidth="1"/>
    <col min="4095" max="4095" width="13.33203125" style="1" customWidth="1"/>
    <col min="4096" max="4096" width="16" style="1" customWidth="1"/>
    <col min="4097" max="4097" width="14.109375" style="1" customWidth="1"/>
    <col min="4098" max="4098" width="15.33203125" style="1" customWidth="1"/>
    <col min="4099" max="4099" width="12" style="1" customWidth="1"/>
    <col min="4100" max="4100" width="11.88671875" style="1" customWidth="1"/>
    <col min="4101" max="4345" width="8.88671875" style="1"/>
    <col min="4346" max="4346" width="4.33203125" style="1" customWidth="1"/>
    <col min="4347" max="4347" width="37" style="1" customWidth="1"/>
    <col min="4348" max="4348" width="14.44140625" style="1" customWidth="1"/>
    <col min="4349" max="4349" width="4.33203125" style="1" customWidth="1"/>
    <col min="4350" max="4350" width="38.6640625" style="1" customWidth="1"/>
    <col min="4351" max="4351" width="13.33203125" style="1" customWidth="1"/>
    <col min="4352" max="4352" width="16" style="1" customWidth="1"/>
    <col min="4353" max="4353" width="14.109375" style="1" customWidth="1"/>
    <col min="4354" max="4354" width="15.33203125" style="1" customWidth="1"/>
    <col min="4355" max="4355" width="12" style="1" customWidth="1"/>
    <col min="4356" max="4356" width="11.88671875" style="1" customWidth="1"/>
    <col min="4357" max="4601" width="8.88671875" style="1"/>
    <col min="4602" max="4602" width="4.33203125" style="1" customWidth="1"/>
    <col min="4603" max="4603" width="37" style="1" customWidth="1"/>
    <col min="4604" max="4604" width="14.44140625" style="1" customWidth="1"/>
    <col min="4605" max="4605" width="4.33203125" style="1" customWidth="1"/>
    <col min="4606" max="4606" width="38.6640625" style="1" customWidth="1"/>
    <col min="4607" max="4607" width="13.33203125" style="1" customWidth="1"/>
    <col min="4608" max="4608" width="16" style="1" customWidth="1"/>
    <col min="4609" max="4609" width="14.109375" style="1" customWidth="1"/>
    <col min="4610" max="4610" width="15.33203125" style="1" customWidth="1"/>
    <col min="4611" max="4611" width="12" style="1" customWidth="1"/>
    <col min="4612" max="4612" width="11.88671875" style="1" customWidth="1"/>
    <col min="4613" max="4857" width="8.88671875" style="1"/>
    <col min="4858" max="4858" width="4.33203125" style="1" customWidth="1"/>
    <col min="4859" max="4859" width="37" style="1" customWidth="1"/>
    <col min="4860" max="4860" width="14.44140625" style="1" customWidth="1"/>
    <col min="4861" max="4861" width="4.33203125" style="1" customWidth="1"/>
    <col min="4862" max="4862" width="38.6640625" style="1" customWidth="1"/>
    <col min="4863" max="4863" width="13.33203125" style="1" customWidth="1"/>
    <col min="4864" max="4864" width="16" style="1" customWidth="1"/>
    <col min="4865" max="4865" width="14.109375" style="1" customWidth="1"/>
    <col min="4866" max="4866" width="15.33203125" style="1" customWidth="1"/>
    <col min="4867" max="4867" width="12" style="1" customWidth="1"/>
    <col min="4868" max="4868" width="11.88671875" style="1" customWidth="1"/>
    <col min="4869" max="5113" width="8.88671875" style="1"/>
    <col min="5114" max="5114" width="4.33203125" style="1" customWidth="1"/>
    <col min="5115" max="5115" width="37" style="1" customWidth="1"/>
    <col min="5116" max="5116" width="14.44140625" style="1" customWidth="1"/>
    <col min="5117" max="5117" width="4.33203125" style="1" customWidth="1"/>
    <col min="5118" max="5118" width="38.6640625" style="1" customWidth="1"/>
    <col min="5119" max="5119" width="13.33203125" style="1" customWidth="1"/>
    <col min="5120" max="5120" width="16" style="1" customWidth="1"/>
    <col min="5121" max="5121" width="14.109375" style="1" customWidth="1"/>
    <col min="5122" max="5122" width="15.33203125" style="1" customWidth="1"/>
    <col min="5123" max="5123" width="12" style="1" customWidth="1"/>
    <col min="5124" max="5124" width="11.88671875" style="1" customWidth="1"/>
    <col min="5125" max="5369" width="8.88671875" style="1"/>
    <col min="5370" max="5370" width="4.33203125" style="1" customWidth="1"/>
    <col min="5371" max="5371" width="37" style="1" customWidth="1"/>
    <col min="5372" max="5372" width="14.44140625" style="1" customWidth="1"/>
    <col min="5373" max="5373" width="4.33203125" style="1" customWidth="1"/>
    <col min="5374" max="5374" width="38.6640625" style="1" customWidth="1"/>
    <col min="5375" max="5375" width="13.33203125" style="1" customWidth="1"/>
    <col min="5376" max="5376" width="16" style="1" customWidth="1"/>
    <col min="5377" max="5377" width="14.109375" style="1" customWidth="1"/>
    <col min="5378" max="5378" width="15.33203125" style="1" customWidth="1"/>
    <col min="5379" max="5379" width="12" style="1" customWidth="1"/>
    <col min="5380" max="5380" width="11.88671875" style="1" customWidth="1"/>
    <col min="5381" max="5625" width="8.88671875" style="1"/>
    <col min="5626" max="5626" width="4.33203125" style="1" customWidth="1"/>
    <col min="5627" max="5627" width="37" style="1" customWidth="1"/>
    <col min="5628" max="5628" width="14.44140625" style="1" customWidth="1"/>
    <col min="5629" max="5629" width="4.33203125" style="1" customWidth="1"/>
    <col min="5630" max="5630" width="38.6640625" style="1" customWidth="1"/>
    <col min="5631" max="5631" width="13.33203125" style="1" customWidth="1"/>
    <col min="5632" max="5632" width="16" style="1" customWidth="1"/>
    <col min="5633" max="5633" width="14.109375" style="1" customWidth="1"/>
    <col min="5634" max="5634" width="15.33203125" style="1" customWidth="1"/>
    <col min="5635" max="5635" width="12" style="1" customWidth="1"/>
    <col min="5636" max="5636" width="11.88671875" style="1" customWidth="1"/>
    <col min="5637" max="5881" width="8.88671875" style="1"/>
    <col min="5882" max="5882" width="4.33203125" style="1" customWidth="1"/>
    <col min="5883" max="5883" width="37" style="1" customWidth="1"/>
    <col min="5884" max="5884" width="14.44140625" style="1" customWidth="1"/>
    <col min="5885" max="5885" width="4.33203125" style="1" customWidth="1"/>
    <col min="5886" max="5886" width="38.6640625" style="1" customWidth="1"/>
    <col min="5887" max="5887" width="13.33203125" style="1" customWidth="1"/>
    <col min="5888" max="5888" width="16" style="1" customWidth="1"/>
    <col min="5889" max="5889" width="14.109375" style="1" customWidth="1"/>
    <col min="5890" max="5890" width="15.33203125" style="1" customWidth="1"/>
    <col min="5891" max="5891" width="12" style="1" customWidth="1"/>
    <col min="5892" max="5892" width="11.88671875" style="1" customWidth="1"/>
    <col min="5893" max="6137" width="8.88671875" style="1"/>
    <col min="6138" max="6138" width="4.33203125" style="1" customWidth="1"/>
    <col min="6139" max="6139" width="37" style="1" customWidth="1"/>
    <col min="6140" max="6140" width="14.44140625" style="1" customWidth="1"/>
    <col min="6141" max="6141" width="4.33203125" style="1" customWidth="1"/>
    <col min="6142" max="6142" width="38.6640625" style="1" customWidth="1"/>
    <col min="6143" max="6143" width="13.33203125" style="1" customWidth="1"/>
    <col min="6144" max="6144" width="16" style="1" customWidth="1"/>
    <col min="6145" max="6145" width="14.109375" style="1" customWidth="1"/>
    <col min="6146" max="6146" width="15.33203125" style="1" customWidth="1"/>
    <col min="6147" max="6147" width="12" style="1" customWidth="1"/>
    <col min="6148" max="6148" width="11.88671875" style="1" customWidth="1"/>
    <col min="6149" max="6393" width="8.88671875" style="1"/>
    <col min="6394" max="6394" width="4.33203125" style="1" customWidth="1"/>
    <col min="6395" max="6395" width="37" style="1" customWidth="1"/>
    <col min="6396" max="6396" width="14.44140625" style="1" customWidth="1"/>
    <col min="6397" max="6397" width="4.33203125" style="1" customWidth="1"/>
    <col min="6398" max="6398" width="38.6640625" style="1" customWidth="1"/>
    <col min="6399" max="6399" width="13.33203125" style="1" customWidth="1"/>
    <col min="6400" max="6400" width="16" style="1" customWidth="1"/>
    <col min="6401" max="6401" width="14.109375" style="1" customWidth="1"/>
    <col min="6402" max="6402" width="15.33203125" style="1" customWidth="1"/>
    <col min="6403" max="6403" width="12" style="1" customWidth="1"/>
    <col min="6404" max="6404" width="11.88671875" style="1" customWidth="1"/>
    <col min="6405" max="6649" width="8.88671875" style="1"/>
    <col min="6650" max="6650" width="4.33203125" style="1" customWidth="1"/>
    <col min="6651" max="6651" width="37" style="1" customWidth="1"/>
    <col min="6652" max="6652" width="14.44140625" style="1" customWidth="1"/>
    <col min="6653" max="6653" width="4.33203125" style="1" customWidth="1"/>
    <col min="6654" max="6654" width="38.6640625" style="1" customWidth="1"/>
    <col min="6655" max="6655" width="13.33203125" style="1" customWidth="1"/>
    <col min="6656" max="6656" width="16" style="1" customWidth="1"/>
    <col min="6657" max="6657" width="14.109375" style="1" customWidth="1"/>
    <col min="6658" max="6658" width="15.33203125" style="1" customWidth="1"/>
    <col min="6659" max="6659" width="12" style="1" customWidth="1"/>
    <col min="6660" max="6660" width="11.88671875" style="1" customWidth="1"/>
    <col min="6661" max="6905" width="8.88671875" style="1"/>
    <col min="6906" max="6906" width="4.33203125" style="1" customWidth="1"/>
    <col min="6907" max="6907" width="37" style="1" customWidth="1"/>
    <col min="6908" max="6908" width="14.44140625" style="1" customWidth="1"/>
    <col min="6909" max="6909" width="4.33203125" style="1" customWidth="1"/>
    <col min="6910" max="6910" width="38.6640625" style="1" customWidth="1"/>
    <col min="6911" max="6911" width="13.33203125" style="1" customWidth="1"/>
    <col min="6912" max="6912" width="16" style="1" customWidth="1"/>
    <col min="6913" max="6913" width="14.109375" style="1" customWidth="1"/>
    <col min="6914" max="6914" width="15.33203125" style="1" customWidth="1"/>
    <col min="6915" max="6915" width="12" style="1" customWidth="1"/>
    <col min="6916" max="6916" width="11.88671875" style="1" customWidth="1"/>
    <col min="6917" max="7161" width="8.88671875" style="1"/>
    <col min="7162" max="7162" width="4.33203125" style="1" customWidth="1"/>
    <col min="7163" max="7163" width="37" style="1" customWidth="1"/>
    <col min="7164" max="7164" width="14.44140625" style="1" customWidth="1"/>
    <col min="7165" max="7165" width="4.33203125" style="1" customWidth="1"/>
    <col min="7166" max="7166" width="38.6640625" style="1" customWidth="1"/>
    <col min="7167" max="7167" width="13.33203125" style="1" customWidth="1"/>
    <col min="7168" max="7168" width="16" style="1" customWidth="1"/>
    <col min="7169" max="7169" width="14.109375" style="1" customWidth="1"/>
    <col min="7170" max="7170" width="15.33203125" style="1" customWidth="1"/>
    <col min="7171" max="7171" width="12" style="1" customWidth="1"/>
    <col min="7172" max="7172" width="11.88671875" style="1" customWidth="1"/>
    <col min="7173" max="7417" width="8.88671875" style="1"/>
    <col min="7418" max="7418" width="4.33203125" style="1" customWidth="1"/>
    <col min="7419" max="7419" width="37" style="1" customWidth="1"/>
    <col min="7420" max="7420" width="14.44140625" style="1" customWidth="1"/>
    <col min="7421" max="7421" width="4.33203125" style="1" customWidth="1"/>
    <col min="7422" max="7422" width="38.6640625" style="1" customWidth="1"/>
    <col min="7423" max="7423" width="13.33203125" style="1" customWidth="1"/>
    <col min="7424" max="7424" width="16" style="1" customWidth="1"/>
    <col min="7425" max="7425" width="14.109375" style="1" customWidth="1"/>
    <col min="7426" max="7426" width="15.33203125" style="1" customWidth="1"/>
    <col min="7427" max="7427" width="12" style="1" customWidth="1"/>
    <col min="7428" max="7428" width="11.88671875" style="1" customWidth="1"/>
    <col min="7429" max="7673" width="8.88671875" style="1"/>
    <col min="7674" max="7674" width="4.33203125" style="1" customWidth="1"/>
    <col min="7675" max="7675" width="37" style="1" customWidth="1"/>
    <col min="7676" max="7676" width="14.44140625" style="1" customWidth="1"/>
    <col min="7677" max="7677" width="4.33203125" style="1" customWidth="1"/>
    <col min="7678" max="7678" width="38.6640625" style="1" customWidth="1"/>
    <col min="7679" max="7679" width="13.33203125" style="1" customWidth="1"/>
    <col min="7680" max="7680" width="16" style="1" customWidth="1"/>
    <col min="7681" max="7681" width="14.109375" style="1" customWidth="1"/>
    <col min="7682" max="7682" width="15.33203125" style="1" customWidth="1"/>
    <col min="7683" max="7683" width="12" style="1" customWidth="1"/>
    <col min="7684" max="7684" width="11.88671875" style="1" customWidth="1"/>
    <col min="7685" max="7929" width="8.88671875" style="1"/>
    <col min="7930" max="7930" width="4.33203125" style="1" customWidth="1"/>
    <col min="7931" max="7931" width="37" style="1" customWidth="1"/>
    <col min="7932" max="7932" width="14.44140625" style="1" customWidth="1"/>
    <col min="7933" max="7933" width="4.33203125" style="1" customWidth="1"/>
    <col min="7934" max="7934" width="38.6640625" style="1" customWidth="1"/>
    <col min="7935" max="7935" width="13.33203125" style="1" customWidth="1"/>
    <col min="7936" max="7936" width="16" style="1" customWidth="1"/>
    <col min="7937" max="7937" width="14.109375" style="1" customWidth="1"/>
    <col min="7938" max="7938" width="15.33203125" style="1" customWidth="1"/>
    <col min="7939" max="7939" width="12" style="1" customWidth="1"/>
    <col min="7940" max="7940" width="11.88671875" style="1" customWidth="1"/>
    <col min="7941" max="8185" width="8.88671875" style="1"/>
    <col min="8186" max="8186" width="4.33203125" style="1" customWidth="1"/>
    <col min="8187" max="8187" width="37" style="1" customWidth="1"/>
    <col min="8188" max="8188" width="14.44140625" style="1" customWidth="1"/>
    <col min="8189" max="8189" width="4.33203125" style="1" customWidth="1"/>
    <col min="8190" max="8190" width="38.6640625" style="1" customWidth="1"/>
    <col min="8191" max="8191" width="13.33203125" style="1" customWidth="1"/>
    <col min="8192" max="8192" width="16" style="1" customWidth="1"/>
    <col min="8193" max="8193" width="14.109375" style="1" customWidth="1"/>
    <col min="8194" max="8194" width="15.33203125" style="1" customWidth="1"/>
    <col min="8195" max="8195" width="12" style="1" customWidth="1"/>
    <col min="8196" max="8196" width="11.88671875" style="1" customWidth="1"/>
    <col min="8197" max="8441" width="8.88671875" style="1"/>
    <col min="8442" max="8442" width="4.33203125" style="1" customWidth="1"/>
    <col min="8443" max="8443" width="37" style="1" customWidth="1"/>
    <col min="8444" max="8444" width="14.44140625" style="1" customWidth="1"/>
    <col min="8445" max="8445" width="4.33203125" style="1" customWidth="1"/>
    <col min="8446" max="8446" width="38.6640625" style="1" customWidth="1"/>
    <col min="8447" max="8447" width="13.33203125" style="1" customWidth="1"/>
    <col min="8448" max="8448" width="16" style="1" customWidth="1"/>
    <col min="8449" max="8449" width="14.109375" style="1" customWidth="1"/>
    <col min="8450" max="8450" width="15.33203125" style="1" customWidth="1"/>
    <col min="8451" max="8451" width="12" style="1" customWidth="1"/>
    <col min="8452" max="8452" width="11.88671875" style="1" customWidth="1"/>
    <col min="8453" max="8697" width="8.88671875" style="1"/>
    <col min="8698" max="8698" width="4.33203125" style="1" customWidth="1"/>
    <col min="8699" max="8699" width="37" style="1" customWidth="1"/>
    <col min="8700" max="8700" width="14.44140625" style="1" customWidth="1"/>
    <col min="8701" max="8701" width="4.33203125" style="1" customWidth="1"/>
    <col min="8702" max="8702" width="38.6640625" style="1" customWidth="1"/>
    <col min="8703" max="8703" width="13.33203125" style="1" customWidth="1"/>
    <col min="8704" max="8704" width="16" style="1" customWidth="1"/>
    <col min="8705" max="8705" width="14.109375" style="1" customWidth="1"/>
    <col min="8706" max="8706" width="15.33203125" style="1" customWidth="1"/>
    <col min="8707" max="8707" width="12" style="1" customWidth="1"/>
    <col min="8708" max="8708" width="11.88671875" style="1" customWidth="1"/>
    <col min="8709" max="8953" width="8.88671875" style="1"/>
    <col min="8954" max="8954" width="4.33203125" style="1" customWidth="1"/>
    <col min="8955" max="8955" width="37" style="1" customWidth="1"/>
    <col min="8956" max="8956" width="14.44140625" style="1" customWidth="1"/>
    <col min="8957" max="8957" width="4.33203125" style="1" customWidth="1"/>
    <col min="8958" max="8958" width="38.6640625" style="1" customWidth="1"/>
    <col min="8959" max="8959" width="13.33203125" style="1" customWidth="1"/>
    <col min="8960" max="8960" width="16" style="1" customWidth="1"/>
    <col min="8961" max="8961" width="14.109375" style="1" customWidth="1"/>
    <col min="8962" max="8962" width="15.33203125" style="1" customWidth="1"/>
    <col min="8963" max="8963" width="12" style="1" customWidth="1"/>
    <col min="8964" max="8964" width="11.88671875" style="1" customWidth="1"/>
    <col min="8965" max="9209" width="8.88671875" style="1"/>
    <col min="9210" max="9210" width="4.33203125" style="1" customWidth="1"/>
    <col min="9211" max="9211" width="37" style="1" customWidth="1"/>
    <col min="9212" max="9212" width="14.44140625" style="1" customWidth="1"/>
    <col min="9213" max="9213" width="4.33203125" style="1" customWidth="1"/>
    <col min="9214" max="9214" width="38.6640625" style="1" customWidth="1"/>
    <col min="9215" max="9215" width="13.33203125" style="1" customWidth="1"/>
    <col min="9216" max="9216" width="16" style="1" customWidth="1"/>
    <col min="9217" max="9217" width="14.109375" style="1" customWidth="1"/>
    <col min="9218" max="9218" width="15.33203125" style="1" customWidth="1"/>
    <col min="9219" max="9219" width="12" style="1" customWidth="1"/>
    <col min="9220" max="9220" width="11.88671875" style="1" customWidth="1"/>
    <col min="9221" max="9465" width="8.88671875" style="1"/>
    <col min="9466" max="9466" width="4.33203125" style="1" customWidth="1"/>
    <col min="9467" max="9467" width="37" style="1" customWidth="1"/>
    <col min="9468" max="9468" width="14.44140625" style="1" customWidth="1"/>
    <col min="9469" max="9469" width="4.33203125" style="1" customWidth="1"/>
    <col min="9470" max="9470" width="38.6640625" style="1" customWidth="1"/>
    <col min="9471" max="9471" width="13.33203125" style="1" customWidth="1"/>
    <col min="9472" max="9472" width="16" style="1" customWidth="1"/>
    <col min="9473" max="9473" width="14.109375" style="1" customWidth="1"/>
    <col min="9474" max="9474" width="15.33203125" style="1" customWidth="1"/>
    <col min="9475" max="9475" width="12" style="1" customWidth="1"/>
    <col min="9476" max="9476" width="11.88671875" style="1" customWidth="1"/>
    <col min="9477" max="9721" width="8.88671875" style="1"/>
    <col min="9722" max="9722" width="4.33203125" style="1" customWidth="1"/>
    <col min="9723" max="9723" width="37" style="1" customWidth="1"/>
    <col min="9724" max="9724" width="14.44140625" style="1" customWidth="1"/>
    <col min="9725" max="9725" width="4.33203125" style="1" customWidth="1"/>
    <col min="9726" max="9726" width="38.6640625" style="1" customWidth="1"/>
    <col min="9727" max="9727" width="13.33203125" style="1" customWidth="1"/>
    <col min="9728" max="9728" width="16" style="1" customWidth="1"/>
    <col min="9729" max="9729" width="14.109375" style="1" customWidth="1"/>
    <col min="9730" max="9730" width="15.33203125" style="1" customWidth="1"/>
    <col min="9731" max="9731" width="12" style="1" customWidth="1"/>
    <col min="9732" max="9732" width="11.88671875" style="1" customWidth="1"/>
    <col min="9733" max="9977" width="8.88671875" style="1"/>
    <col min="9978" max="9978" width="4.33203125" style="1" customWidth="1"/>
    <col min="9979" max="9979" width="37" style="1" customWidth="1"/>
    <col min="9980" max="9980" width="14.44140625" style="1" customWidth="1"/>
    <col min="9981" max="9981" width="4.33203125" style="1" customWidth="1"/>
    <col min="9982" max="9982" width="38.6640625" style="1" customWidth="1"/>
    <col min="9983" max="9983" width="13.33203125" style="1" customWidth="1"/>
    <col min="9984" max="9984" width="16" style="1" customWidth="1"/>
    <col min="9985" max="9985" width="14.109375" style="1" customWidth="1"/>
    <col min="9986" max="9986" width="15.33203125" style="1" customWidth="1"/>
    <col min="9987" max="9987" width="12" style="1" customWidth="1"/>
    <col min="9988" max="9988" width="11.88671875" style="1" customWidth="1"/>
    <col min="9989" max="10233" width="8.88671875" style="1"/>
    <col min="10234" max="10234" width="4.33203125" style="1" customWidth="1"/>
    <col min="10235" max="10235" width="37" style="1" customWidth="1"/>
    <col min="10236" max="10236" width="14.44140625" style="1" customWidth="1"/>
    <col min="10237" max="10237" width="4.33203125" style="1" customWidth="1"/>
    <col min="10238" max="10238" width="38.6640625" style="1" customWidth="1"/>
    <col min="10239" max="10239" width="13.33203125" style="1" customWidth="1"/>
    <col min="10240" max="10240" width="16" style="1" customWidth="1"/>
    <col min="10241" max="10241" width="14.109375" style="1" customWidth="1"/>
    <col min="10242" max="10242" width="15.33203125" style="1" customWidth="1"/>
    <col min="10243" max="10243" width="12" style="1" customWidth="1"/>
    <col min="10244" max="10244" width="11.88671875" style="1" customWidth="1"/>
    <col min="10245" max="10489" width="8.88671875" style="1"/>
    <col min="10490" max="10490" width="4.33203125" style="1" customWidth="1"/>
    <col min="10491" max="10491" width="37" style="1" customWidth="1"/>
    <col min="10492" max="10492" width="14.44140625" style="1" customWidth="1"/>
    <col min="10493" max="10493" width="4.33203125" style="1" customWidth="1"/>
    <col min="10494" max="10494" width="38.6640625" style="1" customWidth="1"/>
    <col min="10495" max="10495" width="13.33203125" style="1" customWidth="1"/>
    <col min="10496" max="10496" width="16" style="1" customWidth="1"/>
    <col min="10497" max="10497" width="14.109375" style="1" customWidth="1"/>
    <col min="10498" max="10498" width="15.33203125" style="1" customWidth="1"/>
    <col min="10499" max="10499" width="12" style="1" customWidth="1"/>
    <col min="10500" max="10500" width="11.88671875" style="1" customWidth="1"/>
    <col min="10501" max="10745" width="8.88671875" style="1"/>
    <col min="10746" max="10746" width="4.33203125" style="1" customWidth="1"/>
    <col min="10747" max="10747" width="37" style="1" customWidth="1"/>
    <col min="10748" max="10748" width="14.44140625" style="1" customWidth="1"/>
    <col min="10749" max="10749" width="4.33203125" style="1" customWidth="1"/>
    <col min="10750" max="10750" width="38.6640625" style="1" customWidth="1"/>
    <col min="10751" max="10751" width="13.33203125" style="1" customWidth="1"/>
    <col min="10752" max="10752" width="16" style="1" customWidth="1"/>
    <col min="10753" max="10753" width="14.109375" style="1" customWidth="1"/>
    <col min="10754" max="10754" width="15.33203125" style="1" customWidth="1"/>
    <col min="10755" max="10755" width="12" style="1" customWidth="1"/>
    <col min="10756" max="10756" width="11.88671875" style="1" customWidth="1"/>
    <col min="10757" max="11001" width="8.88671875" style="1"/>
    <col min="11002" max="11002" width="4.33203125" style="1" customWidth="1"/>
    <col min="11003" max="11003" width="37" style="1" customWidth="1"/>
    <col min="11004" max="11004" width="14.44140625" style="1" customWidth="1"/>
    <col min="11005" max="11005" width="4.33203125" style="1" customWidth="1"/>
    <col min="11006" max="11006" width="38.6640625" style="1" customWidth="1"/>
    <col min="11007" max="11007" width="13.33203125" style="1" customWidth="1"/>
    <col min="11008" max="11008" width="16" style="1" customWidth="1"/>
    <col min="11009" max="11009" width="14.109375" style="1" customWidth="1"/>
    <col min="11010" max="11010" width="15.33203125" style="1" customWidth="1"/>
    <col min="11011" max="11011" width="12" style="1" customWidth="1"/>
    <col min="11012" max="11012" width="11.88671875" style="1" customWidth="1"/>
    <col min="11013" max="11257" width="8.88671875" style="1"/>
    <col min="11258" max="11258" width="4.33203125" style="1" customWidth="1"/>
    <col min="11259" max="11259" width="37" style="1" customWidth="1"/>
    <col min="11260" max="11260" width="14.44140625" style="1" customWidth="1"/>
    <col min="11261" max="11261" width="4.33203125" style="1" customWidth="1"/>
    <col min="11262" max="11262" width="38.6640625" style="1" customWidth="1"/>
    <col min="11263" max="11263" width="13.33203125" style="1" customWidth="1"/>
    <col min="11264" max="11264" width="16" style="1" customWidth="1"/>
    <col min="11265" max="11265" width="14.109375" style="1" customWidth="1"/>
    <col min="11266" max="11266" width="15.33203125" style="1" customWidth="1"/>
    <col min="11267" max="11267" width="12" style="1" customWidth="1"/>
    <col min="11268" max="11268" width="11.88671875" style="1" customWidth="1"/>
    <col min="11269" max="11513" width="8.88671875" style="1"/>
    <col min="11514" max="11514" width="4.33203125" style="1" customWidth="1"/>
    <col min="11515" max="11515" width="37" style="1" customWidth="1"/>
    <col min="11516" max="11516" width="14.44140625" style="1" customWidth="1"/>
    <col min="11517" max="11517" width="4.33203125" style="1" customWidth="1"/>
    <col min="11518" max="11518" width="38.6640625" style="1" customWidth="1"/>
    <col min="11519" max="11519" width="13.33203125" style="1" customWidth="1"/>
    <col min="11520" max="11520" width="16" style="1" customWidth="1"/>
    <col min="11521" max="11521" width="14.109375" style="1" customWidth="1"/>
    <col min="11522" max="11522" width="15.33203125" style="1" customWidth="1"/>
    <col min="11523" max="11523" width="12" style="1" customWidth="1"/>
    <col min="11524" max="11524" width="11.88671875" style="1" customWidth="1"/>
    <col min="11525" max="11769" width="8.88671875" style="1"/>
    <col min="11770" max="11770" width="4.33203125" style="1" customWidth="1"/>
    <col min="11771" max="11771" width="37" style="1" customWidth="1"/>
    <col min="11772" max="11772" width="14.44140625" style="1" customWidth="1"/>
    <col min="11773" max="11773" width="4.33203125" style="1" customWidth="1"/>
    <col min="11774" max="11774" width="38.6640625" style="1" customWidth="1"/>
    <col min="11775" max="11775" width="13.33203125" style="1" customWidth="1"/>
    <col min="11776" max="11776" width="16" style="1" customWidth="1"/>
    <col min="11777" max="11777" width="14.109375" style="1" customWidth="1"/>
    <col min="11778" max="11778" width="15.33203125" style="1" customWidth="1"/>
    <col min="11779" max="11779" width="12" style="1" customWidth="1"/>
    <col min="11780" max="11780" width="11.88671875" style="1" customWidth="1"/>
    <col min="11781" max="12025" width="8.88671875" style="1"/>
    <col min="12026" max="12026" width="4.33203125" style="1" customWidth="1"/>
    <col min="12027" max="12027" width="37" style="1" customWidth="1"/>
    <col min="12028" max="12028" width="14.44140625" style="1" customWidth="1"/>
    <col min="12029" max="12029" width="4.33203125" style="1" customWidth="1"/>
    <col min="12030" max="12030" width="38.6640625" style="1" customWidth="1"/>
    <col min="12031" max="12031" width="13.33203125" style="1" customWidth="1"/>
    <col min="12032" max="12032" width="16" style="1" customWidth="1"/>
    <col min="12033" max="12033" width="14.109375" style="1" customWidth="1"/>
    <col min="12034" max="12034" width="15.33203125" style="1" customWidth="1"/>
    <col min="12035" max="12035" width="12" style="1" customWidth="1"/>
    <col min="12036" max="12036" width="11.88671875" style="1" customWidth="1"/>
    <col min="12037" max="12281" width="8.88671875" style="1"/>
    <col min="12282" max="12282" width="4.33203125" style="1" customWidth="1"/>
    <col min="12283" max="12283" width="37" style="1" customWidth="1"/>
    <col min="12284" max="12284" width="14.44140625" style="1" customWidth="1"/>
    <col min="12285" max="12285" width="4.33203125" style="1" customWidth="1"/>
    <col min="12286" max="12286" width="38.6640625" style="1" customWidth="1"/>
    <col min="12287" max="12287" width="13.33203125" style="1" customWidth="1"/>
    <col min="12288" max="12288" width="16" style="1" customWidth="1"/>
    <col min="12289" max="12289" width="14.109375" style="1" customWidth="1"/>
    <col min="12290" max="12290" width="15.33203125" style="1" customWidth="1"/>
    <col min="12291" max="12291" width="12" style="1" customWidth="1"/>
    <col min="12292" max="12292" width="11.88671875" style="1" customWidth="1"/>
    <col min="12293" max="12537" width="8.88671875" style="1"/>
    <col min="12538" max="12538" width="4.33203125" style="1" customWidth="1"/>
    <col min="12539" max="12539" width="37" style="1" customWidth="1"/>
    <col min="12540" max="12540" width="14.44140625" style="1" customWidth="1"/>
    <col min="12541" max="12541" width="4.33203125" style="1" customWidth="1"/>
    <col min="12542" max="12542" width="38.6640625" style="1" customWidth="1"/>
    <col min="12543" max="12543" width="13.33203125" style="1" customWidth="1"/>
    <col min="12544" max="12544" width="16" style="1" customWidth="1"/>
    <col min="12545" max="12545" width="14.109375" style="1" customWidth="1"/>
    <col min="12546" max="12546" width="15.33203125" style="1" customWidth="1"/>
    <col min="12547" max="12547" width="12" style="1" customWidth="1"/>
    <col min="12548" max="12548" width="11.88671875" style="1" customWidth="1"/>
    <col min="12549" max="12793" width="8.88671875" style="1"/>
    <col min="12794" max="12794" width="4.33203125" style="1" customWidth="1"/>
    <col min="12795" max="12795" width="37" style="1" customWidth="1"/>
    <col min="12796" max="12796" width="14.44140625" style="1" customWidth="1"/>
    <col min="12797" max="12797" width="4.33203125" style="1" customWidth="1"/>
    <col min="12798" max="12798" width="38.6640625" style="1" customWidth="1"/>
    <col min="12799" max="12799" width="13.33203125" style="1" customWidth="1"/>
    <col min="12800" max="12800" width="16" style="1" customWidth="1"/>
    <col min="12801" max="12801" width="14.109375" style="1" customWidth="1"/>
    <col min="12802" max="12802" width="15.33203125" style="1" customWidth="1"/>
    <col min="12803" max="12803" width="12" style="1" customWidth="1"/>
    <col min="12804" max="12804" width="11.88671875" style="1" customWidth="1"/>
    <col min="12805" max="13049" width="8.88671875" style="1"/>
    <col min="13050" max="13050" width="4.33203125" style="1" customWidth="1"/>
    <col min="13051" max="13051" width="37" style="1" customWidth="1"/>
    <col min="13052" max="13052" width="14.44140625" style="1" customWidth="1"/>
    <col min="13053" max="13053" width="4.33203125" style="1" customWidth="1"/>
    <col min="13054" max="13054" width="38.6640625" style="1" customWidth="1"/>
    <col min="13055" max="13055" width="13.33203125" style="1" customWidth="1"/>
    <col min="13056" max="13056" width="16" style="1" customWidth="1"/>
    <col min="13057" max="13057" width="14.109375" style="1" customWidth="1"/>
    <col min="13058" max="13058" width="15.33203125" style="1" customWidth="1"/>
    <col min="13059" max="13059" width="12" style="1" customWidth="1"/>
    <col min="13060" max="13060" width="11.88671875" style="1" customWidth="1"/>
    <col min="13061" max="13305" width="8.88671875" style="1"/>
    <col min="13306" max="13306" width="4.33203125" style="1" customWidth="1"/>
    <col min="13307" max="13307" width="37" style="1" customWidth="1"/>
    <col min="13308" max="13308" width="14.44140625" style="1" customWidth="1"/>
    <col min="13309" max="13309" width="4.33203125" style="1" customWidth="1"/>
    <col min="13310" max="13310" width="38.6640625" style="1" customWidth="1"/>
    <col min="13311" max="13311" width="13.33203125" style="1" customWidth="1"/>
    <col min="13312" max="13312" width="16" style="1" customWidth="1"/>
    <col min="13313" max="13313" width="14.109375" style="1" customWidth="1"/>
    <col min="13314" max="13314" width="15.33203125" style="1" customWidth="1"/>
    <col min="13315" max="13315" width="12" style="1" customWidth="1"/>
    <col min="13316" max="13316" width="11.88671875" style="1" customWidth="1"/>
    <col min="13317" max="13561" width="8.88671875" style="1"/>
    <col min="13562" max="13562" width="4.33203125" style="1" customWidth="1"/>
    <col min="13563" max="13563" width="37" style="1" customWidth="1"/>
    <col min="13564" max="13564" width="14.44140625" style="1" customWidth="1"/>
    <col min="13565" max="13565" width="4.33203125" style="1" customWidth="1"/>
    <col min="13566" max="13566" width="38.6640625" style="1" customWidth="1"/>
    <col min="13567" max="13567" width="13.33203125" style="1" customWidth="1"/>
    <col min="13568" max="13568" width="16" style="1" customWidth="1"/>
    <col min="13569" max="13569" width="14.109375" style="1" customWidth="1"/>
    <col min="13570" max="13570" width="15.33203125" style="1" customWidth="1"/>
    <col min="13571" max="13571" width="12" style="1" customWidth="1"/>
    <col min="13572" max="13572" width="11.88671875" style="1" customWidth="1"/>
    <col min="13573" max="13817" width="8.88671875" style="1"/>
    <col min="13818" max="13818" width="4.33203125" style="1" customWidth="1"/>
    <col min="13819" max="13819" width="37" style="1" customWidth="1"/>
    <col min="13820" max="13820" width="14.44140625" style="1" customWidth="1"/>
    <col min="13821" max="13821" width="4.33203125" style="1" customWidth="1"/>
    <col min="13822" max="13822" width="38.6640625" style="1" customWidth="1"/>
    <col min="13823" max="13823" width="13.33203125" style="1" customWidth="1"/>
    <col min="13824" max="13824" width="16" style="1" customWidth="1"/>
    <col min="13825" max="13825" width="14.109375" style="1" customWidth="1"/>
    <col min="13826" max="13826" width="15.33203125" style="1" customWidth="1"/>
    <col min="13827" max="13827" width="12" style="1" customWidth="1"/>
    <col min="13828" max="13828" width="11.88671875" style="1" customWidth="1"/>
    <col min="13829" max="14073" width="8.88671875" style="1"/>
    <col min="14074" max="14074" width="4.33203125" style="1" customWidth="1"/>
    <col min="14075" max="14075" width="37" style="1" customWidth="1"/>
    <col min="14076" max="14076" width="14.44140625" style="1" customWidth="1"/>
    <col min="14077" max="14077" width="4.33203125" style="1" customWidth="1"/>
    <col min="14078" max="14078" width="38.6640625" style="1" customWidth="1"/>
    <col min="14079" max="14079" width="13.33203125" style="1" customWidth="1"/>
    <col min="14080" max="14080" width="16" style="1" customWidth="1"/>
    <col min="14081" max="14081" width="14.109375" style="1" customWidth="1"/>
    <col min="14082" max="14082" width="15.33203125" style="1" customWidth="1"/>
    <col min="14083" max="14083" width="12" style="1" customWidth="1"/>
    <col min="14084" max="14084" width="11.88671875" style="1" customWidth="1"/>
    <col min="14085" max="14329" width="8.88671875" style="1"/>
    <col min="14330" max="14330" width="4.33203125" style="1" customWidth="1"/>
    <col min="14331" max="14331" width="37" style="1" customWidth="1"/>
    <col min="14332" max="14332" width="14.44140625" style="1" customWidth="1"/>
    <col min="14333" max="14333" width="4.33203125" style="1" customWidth="1"/>
    <col min="14334" max="14334" width="38.6640625" style="1" customWidth="1"/>
    <col min="14335" max="14335" width="13.33203125" style="1" customWidth="1"/>
    <col min="14336" max="14336" width="16" style="1" customWidth="1"/>
    <col min="14337" max="14337" width="14.109375" style="1" customWidth="1"/>
    <col min="14338" max="14338" width="15.33203125" style="1" customWidth="1"/>
    <col min="14339" max="14339" width="12" style="1" customWidth="1"/>
    <col min="14340" max="14340" width="11.88671875" style="1" customWidth="1"/>
    <col min="14341" max="14585" width="8.88671875" style="1"/>
    <col min="14586" max="14586" width="4.33203125" style="1" customWidth="1"/>
    <col min="14587" max="14587" width="37" style="1" customWidth="1"/>
    <col min="14588" max="14588" width="14.44140625" style="1" customWidth="1"/>
    <col min="14589" max="14589" width="4.33203125" style="1" customWidth="1"/>
    <col min="14590" max="14590" width="38.6640625" style="1" customWidth="1"/>
    <col min="14591" max="14591" width="13.33203125" style="1" customWidth="1"/>
    <col min="14592" max="14592" width="16" style="1" customWidth="1"/>
    <col min="14593" max="14593" width="14.109375" style="1" customWidth="1"/>
    <col min="14594" max="14594" width="15.33203125" style="1" customWidth="1"/>
    <col min="14595" max="14595" width="12" style="1" customWidth="1"/>
    <col min="14596" max="14596" width="11.88671875" style="1" customWidth="1"/>
    <col min="14597" max="14841" width="8.88671875" style="1"/>
    <col min="14842" max="14842" width="4.33203125" style="1" customWidth="1"/>
    <col min="14843" max="14843" width="37" style="1" customWidth="1"/>
    <col min="14844" max="14844" width="14.44140625" style="1" customWidth="1"/>
    <col min="14845" max="14845" width="4.33203125" style="1" customWidth="1"/>
    <col min="14846" max="14846" width="38.6640625" style="1" customWidth="1"/>
    <col min="14847" max="14847" width="13.33203125" style="1" customWidth="1"/>
    <col min="14848" max="14848" width="16" style="1" customWidth="1"/>
    <col min="14849" max="14849" width="14.109375" style="1" customWidth="1"/>
    <col min="14850" max="14850" width="15.33203125" style="1" customWidth="1"/>
    <col min="14851" max="14851" width="12" style="1" customWidth="1"/>
    <col min="14852" max="14852" width="11.88671875" style="1" customWidth="1"/>
    <col min="14853" max="15097" width="8.88671875" style="1"/>
    <col min="15098" max="15098" width="4.33203125" style="1" customWidth="1"/>
    <col min="15099" max="15099" width="37" style="1" customWidth="1"/>
    <col min="15100" max="15100" width="14.44140625" style="1" customWidth="1"/>
    <col min="15101" max="15101" width="4.33203125" style="1" customWidth="1"/>
    <col min="15102" max="15102" width="38.6640625" style="1" customWidth="1"/>
    <col min="15103" max="15103" width="13.33203125" style="1" customWidth="1"/>
    <col min="15104" max="15104" width="16" style="1" customWidth="1"/>
    <col min="15105" max="15105" width="14.109375" style="1" customWidth="1"/>
    <col min="15106" max="15106" width="15.33203125" style="1" customWidth="1"/>
    <col min="15107" max="15107" width="12" style="1" customWidth="1"/>
    <col min="15108" max="15108" width="11.88671875" style="1" customWidth="1"/>
    <col min="15109" max="15353" width="8.88671875" style="1"/>
    <col min="15354" max="15354" width="4.33203125" style="1" customWidth="1"/>
    <col min="15355" max="15355" width="37" style="1" customWidth="1"/>
    <col min="15356" max="15356" width="14.44140625" style="1" customWidth="1"/>
    <col min="15357" max="15357" width="4.33203125" style="1" customWidth="1"/>
    <col min="15358" max="15358" width="38.6640625" style="1" customWidth="1"/>
    <col min="15359" max="15359" width="13.33203125" style="1" customWidth="1"/>
    <col min="15360" max="15360" width="16" style="1" customWidth="1"/>
    <col min="15361" max="15361" width="14.109375" style="1" customWidth="1"/>
    <col min="15362" max="15362" width="15.33203125" style="1" customWidth="1"/>
    <col min="15363" max="15363" width="12" style="1" customWidth="1"/>
    <col min="15364" max="15364" width="11.88671875" style="1" customWidth="1"/>
    <col min="15365" max="15609" width="8.88671875" style="1"/>
    <col min="15610" max="15610" width="4.33203125" style="1" customWidth="1"/>
    <col min="15611" max="15611" width="37" style="1" customWidth="1"/>
    <col min="15612" max="15612" width="14.44140625" style="1" customWidth="1"/>
    <col min="15613" max="15613" width="4.33203125" style="1" customWidth="1"/>
    <col min="15614" max="15614" width="38.6640625" style="1" customWidth="1"/>
    <col min="15615" max="15615" width="13.33203125" style="1" customWidth="1"/>
    <col min="15616" max="15616" width="16" style="1" customWidth="1"/>
    <col min="15617" max="15617" width="14.109375" style="1" customWidth="1"/>
    <col min="15618" max="15618" width="15.33203125" style="1" customWidth="1"/>
    <col min="15619" max="15619" width="12" style="1" customWidth="1"/>
    <col min="15620" max="15620" width="11.88671875" style="1" customWidth="1"/>
    <col min="15621" max="15865" width="8.88671875" style="1"/>
    <col min="15866" max="15866" width="4.33203125" style="1" customWidth="1"/>
    <col min="15867" max="15867" width="37" style="1" customWidth="1"/>
    <col min="15868" max="15868" width="14.44140625" style="1" customWidth="1"/>
    <col min="15869" max="15869" width="4.33203125" style="1" customWidth="1"/>
    <col min="15870" max="15870" width="38.6640625" style="1" customWidth="1"/>
    <col min="15871" max="15871" width="13.33203125" style="1" customWidth="1"/>
    <col min="15872" max="15872" width="16" style="1" customWidth="1"/>
    <col min="15873" max="15873" width="14.109375" style="1" customWidth="1"/>
    <col min="15874" max="15874" width="15.33203125" style="1" customWidth="1"/>
    <col min="15875" max="15875" width="12" style="1" customWidth="1"/>
    <col min="15876" max="15876" width="11.88671875" style="1" customWidth="1"/>
    <col min="15877" max="16121" width="8.88671875" style="1"/>
    <col min="16122" max="16122" width="4.33203125" style="1" customWidth="1"/>
    <col min="16123" max="16123" width="37" style="1" customWidth="1"/>
    <col min="16124" max="16124" width="14.44140625" style="1" customWidth="1"/>
    <col min="16125" max="16125" width="4.33203125" style="1" customWidth="1"/>
    <col min="16126" max="16126" width="38.6640625" style="1" customWidth="1"/>
    <col min="16127" max="16127" width="13.33203125" style="1" customWidth="1"/>
    <col min="16128" max="16128" width="16" style="1" customWidth="1"/>
    <col min="16129" max="16129" width="14.109375" style="1" customWidth="1"/>
    <col min="16130" max="16130" width="15.33203125" style="1" customWidth="1"/>
    <col min="16131" max="16131" width="12" style="1" customWidth="1"/>
    <col min="16132" max="16132" width="11.88671875" style="1" customWidth="1"/>
    <col min="16133" max="16377" width="8.88671875" style="1"/>
    <col min="16378" max="16378" width="4.33203125" style="1" customWidth="1"/>
    <col min="16379" max="16379" width="37" style="1" customWidth="1"/>
    <col min="16380" max="16384" width="14.44140625" style="1" customWidth="1"/>
  </cols>
  <sheetData>
    <row r="1" spans="1:8" ht="15.6" x14ac:dyDescent="0.3">
      <c r="G1" s="84" t="s">
        <v>4</v>
      </c>
      <c r="H1" s="84"/>
    </row>
    <row r="2" spans="1:8" ht="6.75" customHeight="1" x14ac:dyDescent="0.25"/>
    <row r="3" spans="1:8" ht="35.25" customHeight="1" x14ac:dyDescent="0.3">
      <c r="A3" s="85" t="s">
        <v>55</v>
      </c>
      <c r="B3" s="85"/>
      <c r="C3" s="85"/>
      <c r="D3" s="85"/>
      <c r="E3" s="85"/>
      <c r="F3" s="85"/>
      <c r="G3" s="85"/>
      <c r="H3" s="85"/>
    </row>
    <row r="4" spans="1:8" ht="12" customHeight="1" x14ac:dyDescent="0.25"/>
    <row r="5" spans="1:8" s="2" customFormat="1" ht="27" customHeight="1" x14ac:dyDescent="0.25">
      <c r="A5" s="86" t="s">
        <v>0</v>
      </c>
      <c r="B5" s="86" t="s">
        <v>9</v>
      </c>
      <c r="C5" s="87" t="s">
        <v>8</v>
      </c>
      <c r="D5" s="88"/>
      <c r="E5" s="77"/>
      <c r="F5" s="77"/>
      <c r="G5" s="77"/>
      <c r="H5" s="89"/>
    </row>
    <row r="6" spans="1:8" s="2" customFormat="1" ht="13.2" customHeight="1" x14ac:dyDescent="0.25">
      <c r="A6" s="86"/>
      <c r="B6" s="86"/>
      <c r="C6" s="71" t="s">
        <v>21</v>
      </c>
      <c r="D6" s="73" t="s">
        <v>19</v>
      </c>
      <c r="E6" s="77" t="s">
        <v>23</v>
      </c>
      <c r="F6" s="77"/>
      <c r="G6" s="77"/>
      <c r="H6" s="75" t="s">
        <v>20</v>
      </c>
    </row>
    <row r="7" spans="1:8" s="2" customFormat="1" ht="40.5" customHeight="1" x14ac:dyDescent="0.25">
      <c r="A7" s="86"/>
      <c r="B7" s="86"/>
      <c r="C7" s="72"/>
      <c r="D7" s="74"/>
      <c r="E7" s="51" t="s">
        <v>100</v>
      </c>
      <c r="F7" s="51" t="s">
        <v>99</v>
      </c>
      <c r="G7" s="52" t="s">
        <v>101</v>
      </c>
      <c r="H7" s="76"/>
    </row>
    <row r="8" spans="1:8" s="4" customFormat="1" ht="13.2" x14ac:dyDescent="0.25">
      <c r="A8" s="7">
        <v>1</v>
      </c>
      <c r="B8" s="7">
        <v>2</v>
      </c>
      <c r="C8" s="24">
        <v>3</v>
      </c>
      <c r="D8" s="21" t="s">
        <v>18</v>
      </c>
      <c r="E8" s="24">
        <v>5</v>
      </c>
      <c r="F8" s="24">
        <v>6</v>
      </c>
      <c r="G8" s="24">
        <v>7</v>
      </c>
      <c r="H8" s="16">
        <v>8</v>
      </c>
    </row>
    <row r="9" spans="1:8" s="2" customFormat="1" ht="20.25" customHeight="1" x14ac:dyDescent="0.25">
      <c r="A9" s="68">
        <v>1</v>
      </c>
      <c r="B9" s="68" t="s">
        <v>39</v>
      </c>
      <c r="C9" s="23" t="s">
        <v>5</v>
      </c>
      <c r="D9" s="49">
        <f>SUM(E9:G9)</f>
        <v>3339393.8899999997</v>
      </c>
      <c r="E9" s="49">
        <v>157910.25</v>
      </c>
      <c r="F9" s="49">
        <v>2451805.4</v>
      </c>
      <c r="G9" s="49">
        <f>678100.84+28506.41+6642.7+16428.29</f>
        <v>729678.24</v>
      </c>
      <c r="H9" s="53">
        <v>0</v>
      </c>
    </row>
    <row r="10" spans="1:8" s="2" customFormat="1" x14ac:dyDescent="0.25">
      <c r="A10" s="69"/>
      <c r="B10" s="69"/>
      <c r="C10" s="23" t="s">
        <v>6</v>
      </c>
      <c r="D10" s="49">
        <f>SUM(E10:G10)</f>
        <v>3280473.81</v>
      </c>
      <c r="E10" s="49">
        <v>157910.25</v>
      </c>
      <c r="F10" s="49">
        <v>2406043.21</v>
      </c>
      <c r="G10" s="49">
        <f>674943.21+18506.41+6642.71+16428.02</f>
        <v>716520.35</v>
      </c>
      <c r="H10" s="53">
        <v>0</v>
      </c>
    </row>
    <row r="11" spans="1:8" s="2" customFormat="1" x14ac:dyDescent="0.25">
      <c r="A11" s="70"/>
      <c r="B11" s="70"/>
      <c r="C11" s="23" t="s">
        <v>7</v>
      </c>
      <c r="D11" s="17">
        <f t="shared" ref="D11:E11" si="0">D10/D9*100</f>
        <v>98.235605563739</v>
      </c>
      <c r="E11" s="17">
        <f t="shared" si="0"/>
        <v>100</v>
      </c>
      <c r="F11" s="17">
        <f>F10/F9*100</f>
        <v>98.13353090746925</v>
      </c>
      <c r="G11" s="17">
        <f>G10/G9*100</f>
        <v>98.196754503738532</v>
      </c>
      <c r="H11" s="17">
        <v>0</v>
      </c>
    </row>
    <row r="12" spans="1:8" s="2" customFormat="1" ht="18" customHeight="1" x14ac:dyDescent="0.25">
      <c r="A12" s="68">
        <v>2</v>
      </c>
      <c r="B12" s="68" t="s">
        <v>40</v>
      </c>
      <c r="C12" s="23" t="s">
        <v>5</v>
      </c>
      <c r="D12" s="49">
        <f>SUM(E12:G12)</f>
        <v>196839.27999999997</v>
      </c>
      <c r="E12" s="49">
        <v>51546.5</v>
      </c>
      <c r="F12" s="49">
        <v>36407.49</v>
      </c>
      <c r="G12" s="49">
        <f>105783.81+3101.48</f>
        <v>108885.29</v>
      </c>
      <c r="H12" s="53">
        <v>8454.7999999999993</v>
      </c>
    </row>
    <row r="13" spans="1:8" s="2" customFormat="1" ht="18.600000000000001" customHeight="1" x14ac:dyDescent="0.25">
      <c r="A13" s="69"/>
      <c r="B13" s="69"/>
      <c r="C13" s="23" t="s">
        <v>6</v>
      </c>
      <c r="D13" s="49">
        <f>SUM(E13:G13)</f>
        <v>189020.12</v>
      </c>
      <c r="E13" s="49">
        <v>51546.5</v>
      </c>
      <c r="F13" s="49">
        <v>36407.49</v>
      </c>
      <c r="G13" s="49">
        <f>101066.13</f>
        <v>101066.13</v>
      </c>
      <c r="H13" s="53">
        <v>8454.7999999999993</v>
      </c>
    </row>
    <row r="14" spans="1:8" s="2" customFormat="1" ht="21" customHeight="1" x14ac:dyDescent="0.25">
      <c r="A14" s="70"/>
      <c r="B14" s="70"/>
      <c r="C14" s="23" t="s">
        <v>7</v>
      </c>
      <c r="D14" s="17">
        <f t="shared" ref="D14:H14" si="1">D13/D12*100</f>
        <v>96.027642450226409</v>
      </c>
      <c r="E14" s="17">
        <f t="shared" si="1"/>
        <v>100</v>
      </c>
      <c r="F14" s="17">
        <f t="shared" si="1"/>
        <v>100</v>
      </c>
      <c r="G14" s="17">
        <f>G13/G12*100</f>
        <v>92.818901432874924</v>
      </c>
      <c r="H14" s="18">
        <f t="shared" si="1"/>
        <v>100</v>
      </c>
    </row>
    <row r="15" spans="1:8" s="2" customFormat="1" x14ac:dyDescent="0.25">
      <c r="A15" s="68">
        <v>3</v>
      </c>
      <c r="B15" s="68" t="s">
        <v>41</v>
      </c>
      <c r="C15" s="23" t="s">
        <v>5</v>
      </c>
      <c r="D15" s="49">
        <f t="shared" ref="D15:D52" si="2">SUM(E15:G15)</f>
        <v>501099.93</v>
      </c>
      <c r="E15" s="49">
        <v>29355.59</v>
      </c>
      <c r="F15" s="49">
        <v>92480.17</v>
      </c>
      <c r="G15" s="49">
        <f>351150.29+20639.51+7474.37</f>
        <v>379264.17</v>
      </c>
      <c r="H15" s="53">
        <v>120</v>
      </c>
    </row>
    <row r="16" spans="1:8" s="2" customFormat="1" x14ac:dyDescent="0.25">
      <c r="A16" s="69"/>
      <c r="B16" s="69"/>
      <c r="C16" s="23" t="s">
        <v>6</v>
      </c>
      <c r="D16" s="49">
        <f t="shared" si="2"/>
        <v>439289.84</v>
      </c>
      <c r="E16" s="49">
        <v>29355.59</v>
      </c>
      <c r="F16" s="49">
        <v>49176.11</v>
      </c>
      <c r="G16" s="49">
        <f>350993.61+2302.64+7461.89</f>
        <v>360758.14</v>
      </c>
      <c r="H16" s="53">
        <v>120</v>
      </c>
    </row>
    <row r="17" spans="1:8" s="2" customFormat="1" ht="15" customHeight="1" x14ac:dyDescent="0.25">
      <c r="A17" s="70"/>
      <c r="B17" s="70"/>
      <c r="C17" s="23" t="s">
        <v>7</v>
      </c>
      <c r="D17" s="17">
        <f t="shared" ref="D17:H17" si="3">D16/D15*100</f>
        <v>87.665117015681886</v>
      </c>
      <c r="E17" s="17">
        <f t="shared" si="3"/>
        <v>100</v>
      </c>
      <c r="F17" s="17">
        <f t="shared" si="3"/>
        <v>53.174761681342062</v>
      </c>
      <c r="G17" s="17">
        <f t="shared" si="3"/>
        <v>95.120543551477596</v>
      </c>
      <c r="H17" s="17">
        <f t="shared" si="3"/>
        <v>100</v>
      </c>
    </row>
    <row r="18" spans="1:8" s="2" customFormat="1" x14ac:dyDescent="0.25">
      <c r="A18" s="68">
        <v>4</v>
      </c>
      <c r="B18" s="68" t="s">
        <v>42</v>
      </c>
      <c r="C18" s="23" t="s">
        <v>5</v>
      </c>
      <c r="D18" s="49">
        <f t="shared" si="2"/>
        <v>72390.959999999992</v>
      </c>
      <c r="E18" s="49">
        <v>0</v>
      </c>
      <c r="F18" s="49">
        <v>36496.699999999997</v>
      </c>
      <c r="G18" s="49">
        <f>28074.27+7819.99</f>
        <v>35894.26</v>
      </c>
      <c r="H18" s="53">
        <v>0</v>
      </c>
    </row>
    <row r="19" spans="1:8" s="2" customFormat="1" x14ac:dyDescent="0.25">
      <c r="A19" s="69"/>
      <c r="B19" s="69"/>
      <c r="C19" s="23" t="s">
        <v>6</v>
      </c>
      <c r="D19" s="49">
        <f t="shared" si="2"/>
        <v>71042.87</v>
      </c>
      <c r="E19" s="49">
        <v>0</v>
      </c>
      <c r="F19" s="49">
        <v>35576.620000000003</v>
      </c>
      <c r="G19" s="49">
        <f>27655.48+7810.77</f>
        <v>35466.25</v>
      </c>
      <c r="H19" s="53">
        <v>0</v>
      </c>
    </row>
    <row r="20" spans="1:8" s="2" customFormat="1" x14ac:dyDescent="0.25">
      <c r="A20" s="70"/>
      <c r="B20" s="70"/>
      <c r="C20" s="23" t="s">
        <v>7</v>
      </c>
      <c r="D20" s="17">
        <f t="shared" ref="D20:G20" si="4">D19/D18*100</f>
        <v>98.137764715373308</v>
      </c>
      <c r="E20" s="17">
        <v>0</v>
      </c>
      <c r="F20" s="17">
        <f t="shared" si="4"/>
        <v>97.47900495113258</v>
      </c>
      <c r="G20" s="17">
        <f t="shared" si="4"/>
        <v>98.807580933553169</v>
      </c>
      <c r="H20" s="18">
        <v>0</v>
      </c>
    </row>
    <row r="21" spans="1:8" s="2" customFormat="1" x14ac:dyDescent="0.25">
      <c r="A21" s="68">
        <v>5</v>
      </c>
      <c r="B21" s="68" t="s">
        <v>43</v>
      </c>
      <c r="C21" s="23" t="s">
        <v>5</v>
      </c>
      <c r="D21" s="49">
        <f>SUM(E21:G21)</f>
        <v>36696.629999999997</v>
      </c>
      <c r="E21" s="49">
        <v>0</v>
      </c>
      <c r="F21" s="49">
        <v>0</v>
      </c>
      <c r="G21" s="49">
        <v>36696.629999999997</v>
      </c>
      <c r="H21" s="53">
        <v>0</v>
      </c>
    </row>
    <row r="22" spans="1:8" s="2" customFormat="1" ht="21.75" customHeight="1" x14ac:dyDescent="0.25">
      <c r="A22" s="69"/>
      <c r="B22" s="69"/>
      <c r="C22" s="23" t="s">
        <v>6</v>
      </c>
      <c r="D22" s="49">
        <f t="shared" si="2"/>
        <v>36471.660000000003</v>
      </c>
      <c r="E22" s="49">
        <v>0</v>
      </c>
      <c r="F22" s="49">
        <v>0</v>
      </c>
      <c r="G22" s="49">
        <v>36471.660000000003</v>
      </c>
      <c r="H22" s="49">
        <v>0</v>
      </c>
    </row>
    <row r="23" spans="1:8" s="2" customFormat="1" x14ac:dyDescent="0.25">
      <c r="A23" s="70"/>
      <c r="B23" s="70"/>
      <c r="C23" s="23" t="s">
        <v>7</v>
      </c>
      <c r="D23" s="17">
        <f t="shared" ref="D23:G23" si="5">D22/D21*100</f>
        <v>99.386946430775808</v>
      </c>
      <c r="E23" s="17">
        <v>0</v>
      </c>
      <c r="F23" s="17">
        <v>0</v>
      </c>
      <c r="G23" s="17">
        <f t="shared" si="5"/>
        <v>99.386946430775808</v>
      </c>
      <c r="H23" s="17">
        <v>0</v>
      </c>
    </row>
    <row r="24" spans="1:8" s="2" customFormat="1" x14ac:dyDescent="0.25">
      <c r="A24" s="68">
        <v>6</v>
      </c>
      <c r="B24" s="68" t="s">
        <v>44</v>
      </c>
      <c r="C24" s="23" t="s">
        <v>5</v>
      </c>
      <c r="D24" s="49">
        <f>SUM(E24:G24)</f>
        <v>140959.48000000001</v>
      </c>
      <c r="E24" s="49">
        <v>1926.09</v>
      </c>
      <c r="F24" s="49">
        <v>25883.24</v>
      </c>
      <c r="G24" s="49">
        <f>97126.52+16023.63</f>
        <v>113150.15000000001</v>
      </c>
      <c r="H24" s="49">
        <v>0</v>
      </c>
    </row>
    <row r="25" spans="1:8" s="2" customFormat="1" ht="16.5" customHeight="1" x14ac:dyDescent="0.25">
      <c r="A25" s="69"/>
      <c r="B25" s="69"/>
      <c r="C25" s="23" t="s">
        <v>6</v>
      </c>
      <c r="D25" s="49">
        <f>SUM(E25:G25)</f>
        <v>137998.42000000001</v>
      </c>
      <c r="E25" s="49">
        <v>1771.29</v>
      </c>
      <c r="F25" s="49">
        <v>25831.64</v>
      </c>
      <c r="G25" s="49">
        <f>95043.36+15352.13</f>
        <v>110395.49</v>
      </c>
      <c r="H25" s="49">
        <v>0</v>
      </c>
    </row>
    <row r="26" spans="1:8" s="2" customFormat="1" ht="23.4" customHeight="1" x14ac:dyDescent="0.25">
      <c r="A26" s="70"/>
      <c r="B26" s="70"/>
      <c r="C26" s="23" t="s">
        <v>7</v>
      </c>
      <c r="D26" s="17">
        <f t="shared" ref="D26:G26" si="6">D25/D24*100</f>
        <v>97.899353771736386</v>
      </c>
      <c r="E26" s="17">
        <f t="shared" si="6"/>
        <v>91.962992383533475</v>
      </c>
      <c r="F26" s="17">
        <f t="shared" si="6"/>
        <v>99.800643196137727</v>
      </c>
      <c r="G26" s="17">
        <f t="shared" si="6"/>
        <v>97.565482679430829</v>
      </c>
      <c r="H26" s="17">
        <v>0</v>
      </c>
    </row>
    <row r="27" spans="1:8" s="2" customFormat="1" ht="19.5" customHeight="1" x14ac:dyDescent="0.25">
      <c r="A27" s="68">
        <v>7</v>
      </c>
      <c r="B27" s="68" t="s">
        <v>45</v>
      </c>
      <c r="C27" s="23" t="s">
        <v>5</v>
      </c>
      <c r="D27" s="49">
        <f>SUM(E27:G27)</f>
        <v>157923.84</v>
      </c>
      <c r="E27" s="49">
        <v>0</v>
      </c>
      <c r="F27" s="49">
        <v>60471.59</v>
      </c>
      <c r="G27" s="49">
        <f>67835.26+29616.99</f>
        <v>97452.25</v>
      </c>
      <c r="H27" s="53">
        <v>0</v>
      </c>
    </row>
    <row r="28" spans="1:8" s="2" customFormat="1" ht="18.75" customHeight="1" x14ac:dyDescent="0.25">
      <c r="A28" s="69"/>
      <c r="B28" s="69"/>
      <c r="C28" s="23" t="s">
        <v>6</v>
      </c>
      <c r="D28" s="49">
        <f t="shared" si="2"/>
        <v>156092.96000000002</v>
      </c>
      <c r="E28" s="49">
        <v>0</v>
      </c>
      <c r="F28" s="49">
        <v>60471.59</v>
      </c>
      <c r="G28" s="49">
        <f>66004.38+29616.99</f>
        <v>95621.37000000001</v>
      </c>
      <c r="H28" s="53">
        <v>0</v>
      </c>
    </row>
    <row r="29" spans="1:8" s="2" customFormat="1" ht="20.399999999999999" customHeight="1" x14ac:dyDescent="0.25">
      <c r="A29" s="70"/>
      <c r="B29" s="70"/>
      <c r="C29" s="23" t="s">
        <v>7</v>
      </c>
      <c r="D29" s="17">
        <f t="shared" ref="D29:G29" si="7">D28/D27*100</f>
        <v>98.840656356886981</v>
      </c>
      <c r="E29" s="17">
        <v>0</v>
      </c>
      <c r="F29" s="17">
        <f t="shared" si="7"/>
        <v>100</v>
      </c>
      <c r="G29" s="17">
        <f t="shared" si="7"/>
        <v>98.121254255289131</v>
      </c>
      <c r="H29" s="18">
        <v>0</v>
      </c>
    </row>
    <row r="30" spans="1:8" s="2" customFormat="1" x14ac:dyDescent="0.25">
      <c r="A30" s="68">
        <v>8</v>
      </c>
      <c r="B30" s="68" t="s">
        <v>46</v>
      </c>
      <c r="C30" s="23" t="s">
        <v>5</v>
      </c>
      <c r="D30" s="49">
        <f t="shared" si="2"/>
        <v>277679.19</v>
      </c>
      <c r="E30" s="49">
        <f>92659.35+11882.7</f>
        <v>104542.05</v>
      </c>
      <c r="F30" s="49">
        <v>103937.13</v>
      </c>
      <c r="G30" s="49">
        <f>12526.41+44225.59+12448.01</f>
        <v>69200.009999999995</v>
      </c>
      <c r="H30" s="53">
        <v>0</v>
      </c>
    </row>
    <row r="31" spans="1:8" s="2" customFormat="1" ht="17.25" customHeight="1" x14ac:dyDescent="0.25">
      <c r="A31" s="69"/>
      <c r="B31" s="69"/>
      <c r="C31" s="23" t="s">
        <v>6</v>
      </c>
      <c r="D31" s="49">
        <f t="shared" si="2"/>
        <v>215498.66</v>
      </c>
      <c r="E31" s="49">
        <f>92659.35+11689.25</f>
        <v>104348.6</v>
      </c>
      <c r="F31" s="49">
        <v>70186.28</v>
      </c>
      <c r="G31" s="49">
        <f>10560.43+17986.55+12416.8</f>
        <v>40963.78</v>
      </c>
      <c r="H31" s="53">
        <v>0</v>
      </c>
    </row>
    <row r="32" spans="1:8" s="2" customFormat="1" ht="18" customHeight="1" x14ac:dyDescent="0.25">
      <c r="A32" s="70"/>
      <c r="B32" s="70"/>
      <c r="C32" s="23" t="s">
        <v>7</v>
      </c>
      <c r="D32" s="17">
        <f t="shared" ref="D32:G32" si="8">D31/D30*100</f>
        <v>77.607061587870518</v>
      </c>
      <c r="E32" s="17">
        <f t="shared" si="8"/>
        <v>99.814954843529463</v>
      </c>
      <c r="F32" s="17">
        <f t="shared" si="8"/>
        <v>67.52762944291419</v>
      </c>
      <c r="G32" s="17">
        <f t="shared" si="8"/>
        <v>59.196205318467442</v>
      </c>
      <c r="H32" s="18">
        <v>0</v>
      </c>
    </row>
    <row r="33" spans="1:8" s="2" customFormat="1" ht="24" customHeight="1" x14ac:dyDescent="0.25">
      <c r="A33" s="68">
        <v>9</v>
      </c>
      <c r="B33" s="68" t="s">
        <v>47</v>
      </c>
      <c r="C33" s="23" t="s">
        <v>5</v>
      </c>
      <c r="D33" s="49">
        <f t="shared" si="2"/>
        <v>235872.30000000002</v>
      </c>
      <c r="E33" s="49">
        <v>0</v>
      </c>
      <c r="F33" s="49">
        <v>33881.230000000003</v>
      </c>
      <c r="G33" s="49">
        <f>169433.97+23732.63+8824.47</f>
        <v>201991.07</v>
      </c>
      <c r="H33" s="53">
        <v>0</v>
      </c>
    </row>
    <row r="34" spans="1:8" s="2" customFormat="1" ht="17.25" customHeight="1" x14ac:dyDescent="0.25">
      <c r="A34" s="69"/>
      <c r="B34" s="69"/>
      <c r="C34" s="23" t="s">
        <v>6</v>
      </c>
      <c r="D34" s="49">
        <f t="shared" si="2"/>
        <v>214764.46</v>
      </c>
      <c r="E34" s="49">
        <v>0</v>
      </c>
      <c r="F34" s="49">
        <v>15476.65</v>
      </c>
      <c r="G34" s="49">
        <f>167166.46+23490.26+8631.09</f>
        <v>199287.81</v>
      </c>
      <c r="H34" s="53">
        <v>0</v>
      </c>
    </row>
    <row r="35" spans="1:8" s="2" customFormat="1" x14ac:dyDescent="0.25">
      <c r="A35" s="70"/>
      <c r="B35" s="70"/>
      <c r="C35" s="23" t="s">
        <v>7</v>
      </c>
      <c r="D35" s="17">
        <f t="shared" ref="D35:G35" si="9">D34/D33*100</f>
        <v>91.051157766299809</v>
      </c>
      <c r="E35" s="17">
        <v>0</v>
      </c>
      <c r="F35" s="17">
        <f t="shared" si="9"/>
        <v>45.679126761336583</v>
      </c>
      <c r="G35" s="17">
        <f t="shared" si="9"/>
        <v>98.661693311491433</v>
      </c>
      <c r="H35" s="17">
        <v>0</v>
      </c>
    </row>
    <row r="36" spans="1:8" s="2" customFormat="1" ht="24" customHeight="1" x14ac:dyDescent="0.25">
      <c r="A36" s="68">
        <v>10</v>
      </c>
      <c r="B36" s="68" t="s">
        <v>48</v>
      </c>
      <c r="C36" s="23" t="s">
        <v>5</v>
      </c>
      <c r="D36" s="49">
        <f t="shared" si="2"/>
        <v>805378.21</v>
      </c>
      <c r="E36" s="49">
        <v>33171.519999999997</v>
      </c>
      <c r="F36" s="49">
        <v>236624.87</v>
      </c>
      <c r="G36" s="49">
        <f>123970.6+411611.22</f>
        <v>535581.81999999995</v>
      </c>
      <c r="H36" s="53">
        <v>0</v>
      </c>
    </row>
    <row r="37" spans="1:8" s="2" customFormat="1" ht="21.6" customHeight="1" x14ac:dyDescent="0.25">
      <c r="A37" s="69"/>
      <c r="B37" s="69"/>
      <c r="C37" s="23" t="s">
        <v>6</v>
      </c>
      <c r="D37" s="49">
        <f t="shared" si="2"/>
        <v>774983.59000000008</v>
      </c>
      <c r="E37" s="49">
        <v>33171.519999999997</v>
      </c>
      <c r="F37" s="49">
        <v>236624.87</v>
      </c>
      <c r="G37" s="49">
        <f>118393.74+386793.46</f>
        <v>505187.2</v>
      </c>
      <c r="H37" s="53">
        <v>0</v>
      </c>
    </row>
    <row r="38" spans="1:8" s="2" customFormat="1" ht="18" customHeight="1" x14ac:dyDescent="0.25">
      <c r="A38" s="70"/>
      <c r="B38" s="70"/>
      <c r="C38" s="23" t="s">
        <v>7</v>
      </c>
      <c r="D38" s="17">
        <f t="shared" ref="D38:G38" si="10">D37/D36*100</f>
        <v>96.226043910475326</v>
      </c>
      <c r="E38" s="17">
        <f t="shared" si="10"/>
        <v>100</v>
      </c>
      <c r="F38" s="17">
        <f t="shared" si="10"/>
        <v>100</v>
      </c>
      <c r="G38" s="17">
        <f t="shared" si="10"/>
        <v>94.324934330295235</v>
      </c>
      <c r="H38" s="17">
        <v>0</v>
      </c>
    </row>
    <row r="39" spans="1:8" s="2" customFormat="1" x14ac:dyDescent="0.25">
      <c r="A39" s="68">
        <v>11</v>
      </c>
      <c r="B39" s="68" t="s">
        <v>49</v>
      </c>
      <c r="C39" s="23" t="s">
        <v>5</v>
      </c>
      <c r="D39" s="49">
        <f>SUM(E39:G39)</f>
        <v>34966.19</v>
      </c>
      <c r="E39" s="49">
        <v>0</v>
      </c>
      <c r="F39" s="49">
        <v>3003</v>
      </c>
      <c r="G39" s="49">
        <v>31963.19</v>
      </c>
      <c r="H39" s="53">
        <v>0</v>
      </c>
    </row>
    <row r="40" spans="1:8" s="2" customFormat="1" ht="19.5" customHeight="1" x14ac:dyDescent="0.25">
      <c r="A40" s="69"/>
      <c r="B40" s="69"/>
      <c r="C40" s="23" t="s">
        <v>6</v>
      </c>
      <c r="D40" s="49">
        <f>SUM(E40:G40)</f>
        <v>33237.25</v>
      </c>
      <c r="E40" s="49">
        <v>0</v>
      </c>
      <c r="F40" s="49">
        <v>2192.19</v>
      </c>
      <c r="G40" s="49">
        <v>31045.06</v>
      </c>
      <c r="H40" s="53">
        <v>0</v>
      </c>
    </row>
    <row r="41" spans="1:8" s="2" customFormat="1" x14ac:dyDescent="0.25">
      <c r="A41" s="70"/>
      <c r="B41" s="70"/>
      <c r="C41" s="23" t="s">
        <v>7</v>
      </c>
      <c r="D41" s="17">
        <f t="shared" ref="D41:G41" si="11">D40/D39*100</f>
        <v>95.055394940083531</v>
      </c>
      <c r="E41" s="17">
        <v>0</v>
      </c>
      <c r="F41" s="17">
        <f t="shared" si="11"/>
        <v>73</v>
      </c>
      <c r="G41" s="17">
        <f t="shared" si="11"/>
        <v>97.127539522807339</v>
      </c>
      <c r="H41" s="18">
        <v>0</v>
      </c>
    </row>
    <row r="42" spans="1:8" s="2" customFormat="1" x14ac:dyDescent="0.25">
      <c r="A42" s="68">
        <v>12</v>
      </c>
      <c r="B42" s="68" t="s">
        <v>50</v>
      </c>
      <c r="C42" s="23" t="s">
        <v>5</v>
      </c>
      <c r="D42" s="49">
        <f t="shared" si="2"/>
        <v>5838.55</v>
      </c>
      <c r="E42" s="49">
        <v>0</v>
      </c>
      <c r="F42" s="49">
        <v>2497.23</v>
      </c>
      <c r="G42" s="49">
        <v>3341.32</v>
      </c>
      <c r="H42" s="53">
        <v>1510</v>
      </c>
    </row>
    <row r="43" spans="1:8" s="2" customFormat="1" ht="18" customHeight="1" x14ac:dyDescent="0.25">
      <c r="A43" s="69"/>
      <c r="B43" s="69"/>
      <c r="C43" s="23" t="s">
        <v>6</v>
      </c>
      <c r="D43" s="49">
        <f t="shared" si="2"/>
        <v>5767.32</v>
      </c>
      <c r="E43" s="49">
        <v>0</v>
      </c>
      <c r="F43" s="49">
        <v>2497.23</v>
      </c>
      <c r="G43" s="49">
        <v>3270.09</v>
      </c>
      <c r="H43" s="53">
        <v>2010</v>
      </c>
    </row>
    <row r="44" spans="1:8" s="2" customFormat="1" x14ac:dyDescent="0.25">
      <c r="A44" s="70"/>
      <c r="B44" s="70"/>
      <c r="C44" s="23" t="s">
        <v>7</v>
      </c>
      <c r="D44" s="17">
        <f t="shared" ref="D44:G44" si="12">D43/D42*100</f>
        <v>98.780005309537472</v>
      </c>
      <c r="E44" s="17">
        <v>0</v>
      </c>
      <c r="F44" s="17">
        <f t="shared" si="12"/>
        <v>100</v>
      </c>
      <c r="G44" s="17">
        <f t="shared" si="12"/>
        <v>97.868207774173072</v>
      </c>
      <c r="H44" s="17">
        <f>H43/H42*100</f>
        <v>133.11258278145695</v>
      </c>
    </row>
    <row r="45" spans="1:8" s="2" customFormat="1" x14ac:dyDescent="0.25">
      <c r="A45" s="68">
        <v>13</v>
      </c>
      <c r="B45" s="68" t="s">
        <v>51</v>
      </c>
      <c r="C45" s="23" t="s">
        <v>5</v>
      </c>
      <c r="D45" s="49">
        <f t="shared" si="2"/>
        <v>34955.78</v>
      </c>
      <c r="E45" s="49">
        <v>12837.43</v>
      </c>
      <c r="F45" s="49">
        <v>1917.46</v>
      </c>
      <c r="G45" s="49">
        <f>7303.02+12897.87</f>
        <v>20200.89</v>
      </c>
      <c r="H45" s="53">
        <v>19.3</v>
      </c>
    </row>
    <row r="46" spans="1:8" s="2" customFormat="1" ht="19.5" customHeight="1" x14ac:dyDescent="0.25">
      <c r="A46" s="69"/>
      <c r="B46" s="69"/>
      <c r="C46" s="23" t="s">
        <v>6</v>
      </c>
      <c r="D46" s="49">
        <f t="shared" si="2"/>
        <v>34905.71</v>
      </c>
      <c r="E46" s="49">
        <v>12837.43</v>
      </c>
      <c r="F46" s="49">
        <v>1917.46</v>
      </c>
      <c r="G46" s="49">
        <f>7303.02+12847.8</f>
        <v>20150.82</v>
      </c>
      <c r="H46" s="53">
        <v>19.3</v>
      </c>
    </row>
    <row r="47" spans="1:8" s="2" customFormat="1" ht="24" customHeight="1" x14ac:dyDescent="0.25">
      <c r="A47" s="70"/>
      <c r="B47" s="70"/>
      <c r="C47" s="23" t="s">
        <v>7</v>
      </c>
      <c r="D47" s="17">
        <f t="shared" ref="D47:H47" si="13">D46/D45*100</f>
        <v>99.856761886017125</v>
      </c>
      <c r="E47" s="17">
        <f t="shared" si="13"/>
        <v>100</v>
      </c>
      <c r="F47" s="17">
        <f t="shared" si="13"/>
        <v>100</v>
      </c>
      <c r="G47" s="17">
        <f t="shared" si="13"/>
        <v>99.752139633451804</v>
      </c>
      <c r="H47" s="17">
        <f t="shared" si="13"/>
        <v>100</v>
      </c>
    </row>
    <row r="48" spans="1:8" s="2" customFormat="1" x14ac:dyDescent="0.25">
      <c r="A48" s="68">
        <v>14</v>
      </c>
      <c r="B48" s="68" t="s">
        <v>52</v>
      </c>
      <c r="C48" s="23" t="s">
        <v>5</v>
      </c>
      <c r="D48" s="49">
        <f t="shared" si="2"/>
        <v>329143.24000000005</v>
      </c>
      <c r="E48" s="49">
        <v>0</v>
      </c>
      <c r="F48" s="49">
        <v>8336.34</v>
      </c>
      <c r="G48" s="49">
        <f>170002.59+120+150684.31</f>
        <v>320806.90000000002</v>
      </c>
      <c r="H48" s="53">
        <v>0</v>
      </c>
    </row>
    <row r="49" spans="1:8" s="2" customFormat="1" ht="18.75" customHeight="1" x14ac:dyDescent="0.25">
      <c r="A49" s="69"/>
      <c r="B49" s="69"/>
      <c r="C49" s="23" t="s">
        <v>6</v>
      </c>
      <c r="D49" s="49">
        <f t="shared" si="2"/>
        <v>326964.69</v>
      </c>
      <c r="E49" s="49">
        <v>0</v>
      </c>
      <c r="F49" s="49">
        <v>8336.34</v>
      </c>
      <c r="G49" s="49">
        <f>168972.19+120+149536.16</f>
        <v>318628.34999999998</v>
      </c>
      <c r="H49" s="53">
        <v>0</v>
      </c>
    </row>
    <row r="50" spans="1:8" s="2" customFormat="1" ht="24" customHeight="1" x14ac:dyDescent="0.25">
      <c r="A50" s="70"/>
      <c r="B50" s="70"/>
      <c r="C50" s="23" t="s">
        <v>7</v>
      </c>
      <c r="D50" s="17">
        <f t="shared" ref="D50:G50" si="14">D49/D48*100</f>
        <v>99.338114919206589</v>
      </c>
      <c r="E50" s="17">
        <v>0</v>
      </c>
      <c r="F50" s="17">
        <f t="shared" si="14"/>
        <v>100</v>
      </c>
      <c r="G50" s="17">
        <f t="shared" si="14"/>
        <v>99.320915479062307</v>
      </c>
      <c r="H50" s="17">
        <v>0</v>
      </c>
    </row>
    <row r="51" spans="1:8" s="2" customFormat="1" x14ac:dyDescent="0.25">
      <c r="A51" s="68">
        <v>15</v>
      </c>
      <c r="B51" s="68" t="s">
        <v>53</v>
      </c>
      <c r="C51" s="23" t="s">
        <v>5</v>
      </c>
      <c r="D51" s="49">
        <f t="shared" si="2"/>
        <v>95800.26999999999</v>
      </c>
      <c r="E51" s="49">
        <v>10438.9</v>
      </c>
      <c r="F51" s="49">
        <v>413.6</v>
      </c>
      <c r="G51" s="49">
        <f>79254.26+5693.51</f>
        <v>84947.76999999999</v>
      </c>
      <c r="H51" s="49">
        <v>0</v>
      </c>
    </row>
    <row r="52" spans="1:8" s="2" customFormat="1" x14ac:dyDescent="0.25">
      <c r="A52" s="69"/>
      <c r="B52" s="69"/>
      <c r="C52" s="23" t="s">
        <v>6</v>
      </c>
      <c r="D52" s="49">
        <f t="shared" si="2"/>
        <v>94686.459999999992</v>
      </c>
      <c r="E52" s="49">
        <v>10438.9</v>
      </c>
      <c r="F52" s="49">
        <v>301.27999999999997</v>
      </c>
      <c r="G52" s="49">
        <f>78252.77+5693.51</f>
        <v>83946.28</v>
      </c>
      <c r="H52" s="49">
        <v>0</v>
      </c>
    </row>
    <row r="53" spans="1:8" s="2" customFormat="1" ht="18" customHeight="1" x14ac:dyDescent="0.25">
      <c r="A53" s="70"/>
      <c r="B53" s="70"/>
      <c r="C53" s="23" t="s">
        <v>7</v>
      </c>
      <c r="D53" s="17">
        <f>D52/D51*100</f>
        <v>98.837362358164555</v>
      </c>
      <c r="E53" s="17">
        <f t="shared" ref="E53:G53" si="15">E52/E51*100</f>
        <v>100</v>
      </c>
      <c r="F53" s="17">
        <f t="shared" si="15"/>
        <v>72.84332688588006</v>
      </c>
      <c r="G53" s="17">
        <f t="shared" si="15"/>
        <v>98.821052041742846</v>
      </c>
      <c r="H53" s="17">
        <v>0</v>
      </c>
    </row>
    <row r="54" spans="1:8" s="2" customFormat="1" ht="20.25" customHeight="1" x14ac:dyDescent="0.25">
      <c r="A54" s="81"/>
      <c r="B54" s="78" t="s">
        <v>2</v>
      </c>
      <c r="C54" s="23" t="s">
        <v>5</v>
      </c>
      <c r="D54" s="50">
        <f>SUM(E54:G54)</f>
        <v>6264937.7400000002</v>
      </c>
      <c r="E54" s="50">
        <f>E48+E45+E42+E39+E36+E33+E30+E27+E24+E21+E18+E15+E9+E12+E51</f>
        <v>401728.33</v>
      </c>
      <c r="F54" s="50">
        <f t="shared" ref="F54:G55" si="16">F48+F45+F42+F39+F36+F33+F30+F27+F24+F21+F18+F15+F9+F12+F51</f>
        <v>3094155.45</v>
      </c>
      <c r="G54" s="50">
        <f t="shared" si="16"/>
        <v>2769053.9599999995</v>
      </c>
      <c r="H54" s="50">
        <f>H48+H45+H42+H39+H36+H33+H30+H27+H24+H21+H18+H15+H9+H12</f>
        <v>10104.099999999999</v>
      </c>
    </row>
    <row r="55" spans="1:8" s="2" customFormat="1" ht="18" customHeight="1" x14ac:dyDescent="0.25">
      <c r="A55" s="82"/>
      <c r="B55" s="79"/>
      <c r="C55" s="23" t="s">
        <v>6</v>
      </c>
      <c r="D55" s="50">
        <f>SUM(E55:G55)</f>
        <v>6011197.8200000003</v>
      </c>
      <c r="E55" s="50">
        <f>E49+E46+E43+E40+E37+E34+E31+E28+E25+E22+E19+E16+E10+E13+E52</f>
        <v>401380.08</v>
      </c>
      <c r="F55" s="50">
        <f t="shared" si="16"/>
        <v>2951038.96</v>
      </c>
      <c r="G55" s="50">
        <f t="shared" si="16"/>
        <v>2658778.7799999998</v>
      </c>
      <c r="H55" s="50">
        <f t="shared" ref="H55" si="17">H49+H46+H43+H40+H37+H34+H31+H28+H25+H22+H19+H16+H10+H13</f>
        <v>10604.099999999999</v>
      </c>
    </row>
    <row r="56" spans="1:8" s="2" customFormat="1" x14ac:dyDescent="0.25">
      <c r="A56" s="83"/>
      <c r="B56" s="80"/>
      <c r="C56" s="23" t="s">
        <v>7</v>
      </c>
      <c r="D56" s="19">
        <f>D55/D54*100</f>
        <v>95.949841314783754</v>
      </c>
      <c r="E56" s="19">
        <f>E55/E54*100</f>
        <v>99.913312063403652</v>
      </c>
      <c r="F56" s="19">
        <f t="shared" ref="F56:G56" si="18">F55/F54*100</f>
        <v>95.374618621698531</v>
      </c>
      <c r="G56" s="19">
        <f t="shared" si="18"/>
        <v>96.017586453967127</v>
      </c>
      <c r="H56" s="20">
        <f>H55/H54*100</f>
        <v>104.94848625805366</v>
      </c>
    </row>
    <row r="57" spans="1:8" s="2" customFormat="1" x14ac:dyDescent="0.25">
      <c r="E57" s="13"/>
      <c r="F57" s="13"/>
      <c r="G57" s="13"/>
      <c r="H57" s="15"/>
    </row>
  </sheetData>
  <mergeCells count="41">
    <mergeCell ref="G1:H1"/>
    <mergeCell ref="A27:A29"/>
    <mergeCell ref="A30:A32"/>
    <mergeCell ref="A33:A35"/>
    <mergeCell ref="A36:A38"/>
    <mergeCell ref="A15:A17"/>
    <mergeCell ref="A12:A14"/>
    <mergeCell ref="A18:A20"/>
    <mergeCell ref="A21:A23"/>
    <mergeCell ref="A24:A26"/>
    <mergeCell ref="A3:H3"/>
    <mergeCell ref="A5:A7"/>
    <mergeCell ref="B5:B7"/>
    <mergeCell ref="C5:H5"/>
    <mergeCell ref="B9:B11"/>
    <mergeCell ref="A9:A11"/>
    <mergeCell ref="A54:A56"/>
    <mergeCell ref="A39:A41"/>
    <mergeCell ref="A42:A44"/>
    <mergeCell ref="A45:A47"/>
    <mergeCell ref="A48:A50"/>
    <mergeCell ref="A51:A53"/>
    <mergeCell ref="H6:H7"/>
    <mergeCell ref="E6:G6"/>
    <mergeCell ref="B54:B56"/>
    <mergeCell ref="B30:B32"/>
    <mergeCell ref="B33:B35"/>
    <mergeCell ref="B36:B38"/>
    <mergeCell ref="B39:B41"/>
    <mergeCell ref="B42:B44"/>
    <mergeCell ref="B45:B47"/>
    <mergeCell ref="B48:B50"/>
    <mergeCell ref="B51:B53"/>
    <mergeCell ref="B21:B23"/>
    <mergeCell ref="B24:B26"/>
    <mergeCell ref="B27:B29"/>
    <mergeCell ref="B15:B17"/>
    <mergeCell ref="B12:B14"/>
    <mergeCell ref="B18:B20"/>
    <mergeCell ref="C6:C7"/>
    <mergeCell ref="D6:D7"/>
  </mergeCells>
  <pageMargins left="0.23622047244094491" right="0.23622047244094491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view="pageBreakPreview" topLeftCell="A7" zoomScaleNormal="100" zoomScaleSheetLayoutView="100" workbookViewId="0">
      <selection activeCell="A2" sqref="A2:D2"/>
    </sheetView>
  </sheetViews>
  <sheetFormatPr defaultRowHeight="15.6" x14ac:dyDescent="0.3"/>
  <cols>
    <col min="1" max="1" width="6.44140625" style="3" customWidth="1"/>
    <col min="2" max="2" width="54" style="3" customWidth="1"/>
    <col min="3" max="3" width="15.88671875" style="3" customWidth="1"/>
    <col min="4" max="4" width="16" style="3" customWidth="1"/>
    <col min="5" max="241" width="9.109375" style="3"/>
    <col min="242" max="242" width="4.33203125" style="3" customWidth="1"/>
    <col min="243" max="243" width="37" style="3" customWidth="1"/>
    <col min="244" max="244" width="14.44140625" style="3" customWidth="1"/>
    <col min="245" max="245" width="13.109375" style="3" customWidth="1"/>
    <col min="246" max="246" width="12.44140625" style="3" customWidth="1"/>
    <col min="247" max="247" width="12" style="3" customWidth="1"/>
    <col min="248" max="248" width="14" style="3" customWidth="1"/>
    <col min="249" max="249" width="14.5546875" style="3" customWidth="1"/>
    <col min="250" max="250" width="12" style="3" customWidth="1"/>
    <col min="251" max="251" width="11.5546875" style="3" customWidth="1"/>
    <col min="252" max="497" width="9.109375" style="3"/>
    <col min="498" max="498" width="4.33203125" style="3" customWidth="1"/>
    <col min="499" max="499" width="37" style="3" customWidth="1"/>
    <col min="500" max="500" width="14.44140625" style="3" customWidth="1"/>
    <col min="501" max="501" width="13.109375" style="3" customWidth="1"/>
    <col min="502" max="502" width="12.44140625" style="3" customWidth="1"/>
    <col min="503" max="503" width="12" style="3" customWidth="1"/>
    <col min="504" max="504" width="14" style="3" customWidth="1"/>
    <col min="505" max="505" width="14.5546875" style="3" customWidth="1"/>
    <col min="506" max="506" width="12" style="3" customWidth="1"/>
    <col min="507" max="507" width="11.5546875" style="3" customWidth="1"/>
    <col min="508" max="753" width="9.109375" style="3"/>
    <col min="754" max="754" width="4.33203125" style="3" customWidth="1"/>
    <col min="755" max="755" width="37" style="3" customWidth="1"/>
    <col min="756" max="756" width="14.44140625" style="3" customWidth="1"/>
    <col min="757" max="757" width="13.109375" style="3" customWidth="1"/>
    <col min="758" max="758" width="12.44140625" style="3" customWidth="1"/>
    <col min="759" max="759" width="12" style="3" customWidth="1"/>
    <col min="760" max="760" width="14" style="3" customWidth="1"/>
    <col min="761" max="761" width="14.5546875" style="3" customWidth="1"/>
    <col min="762" max="762" width="12" style="3" customWidth="1"/>
    <col min="763" max="763" width="11.5546875" style="3" customWidth="1"/>
    <col min="764" max="1009" width="9.109375" style="3"/>
    <col min="1010" max="1010" width="4.33203125" style="3" customWidth="1"/>
    <col min="1011" max="1011" width="37" style="3" customWidth="1"/>
    <col min="1012" max="1012" width="14.44140625" style="3" customWidth="1"/>
    <col min="1013" max="1013" width="13.109375" style="3" customWidth="1"/>
    <col min="1014" max="1014" width="12.44140625" style="3" customWidth="1"/>
    <col min="1015" max="1015" width="12" style="3" customWidth="1"/>
    <col min="1016" max="1016" width="14" style="3" customWidth="1"/>
    <col min="1017" max="1017" width="14.5546875" style="3" customWidth="1"/>
    <col min="1018" max="1018" width="12" style="3" customWidth="1"/>
    <col min="1019" max="1019" width="11.5546875" style="3" customWidth="1"/>
    <col min="1020" max="1265" width="9.109375" style="3"/>
    <col min="1266" max="1266" width="4.33203125" style="3" customWidth="1"/>
    <col min="1267" max="1267" width="37" style="3" customWidth="1"/>
    <col min="1268" max="1268" width="14.44140625" style="3" customWidth="1"/>
    <col min="1269" max="1269" width="13.109375" style="3" customWidth="1"/>
    <col min="1270" max="1270" width="12.44140625" style="3" customWidth="1"/>
    <col min="1271" max="1271" width="12" style="3" customWidth="1"/>
    <col min="1272" max="1272" width="14" style="3" customWidth="1"/>
    <col min="1273" max="1273" width="14.5546875" style="3" customWidth="1"/>
    <col min="1274" max="1274" width="12" style="3" customWidth="1"/>
    <col min="1275" max="1275" width="11.5546875" style="3" customWidth="1"/>
    <col min="1276" max="1521" width="9.109375" style="3"/>
    <col min="1522" max="1522" width="4.33203125" style="3" customWidth="1"/>
    <col min="1523" max="1523" width="37" style="3" customWidth="1"/>
    <col min="1524" max="1524" width="14.44140625" style="3" customWidth="1"/>
    <col min="1525" max="1525" width="13.109375" style="3" customWidth="1"/>
    <col min="1526" max="1526" width="12.44140625" style="3" customWidth="1"/>
    <col min="1527" max="1527" width="12" style="3" customWidth="1"/>
    <col min="1528" max="1528" width="14" style="3" customWidth="1"/>
    <col min="1529" max="1529" width="14.5546875" style="3" customWidth="1"/>
    <col min="1530" max="1530" width="12" style="3" customWidth="1"/>
    <col min="1531" max="1531" width="11.5546875" style="3" customWidth="1"/>
    <col min="1532" max="1777" width="9.109375" style="3"/>
    <col min="1778" max="1778" width="4.33203125" style="3" customWidth="1"/>
    <col min="1779" max="1779" width="37" style="3" customWidth="1"/>
    <col min="1780" max="1780" width="14.44140625" style="3" customWidth="1"/>
    <col min="1781" max="1781" width="13.109375" style="3" customWidth="1"/>
    <col min="1782" max="1782" width="12.44140625" style="3" customWidth="1"/>
    <col min="1783" max="1783" width="12" style="3" customWidth="1"/>
    <col min="1784" max="1784" width="14" style="3" customWidth="1"/>
    <col min="1785" max="1785" width="14.5546875" style="3" customWidth="1"/>
    <col min="1786" max="1786" width="12" style="3" customWidth="1"/>
    <col min="1787" max="1787" width="11.5546875" style="3" customWidth="1"/>
    <col min="1788" max="2033" width="9.109375" style="3"/>
    <col min="2034" max="2034" width="4.33203125" style="3" customWidth="1"/>
    <col min="2035" max="2035" width="37" style="3" customWidth="1"/>
    <col min="2036" max="2036" width="14.44140625" style="3" customWidth="1"/>
    <col min="2037" max="2037" width="13.109375" style="3" customWidth="1"/>
    <col min="2038" max="2038" width="12.44140625" style="3" customWidth="1"/>
    <col min="2039" max="2039" width="12" style="3" customWidth="1"/>
    <col min="2040" max="2040" width="14" style="3" customWidth="1"/>
    <col min="2041" max="2041" width="14.5546875" style="3" customWidth="1"/>
    <col min="2042" max="2042" width="12" style="3" customWidth="1"/>
    <col min="2043" max="2043" width="11.5546875" style="3" customWidth="1"/>
    <col min="2044" max="2289" width="9.109375" style="3"/>
    <col min="2290" max="2290" width="4.33203125" style="3" customWidth="1"/>
    <col min="2291" max="2291" width="37" style="3" customWidth="1"/>
    <col min="2292" max="2292" width="14.44140625" style="3" customWidth="1"/>
    <col min="2293" max="2293" width="13.109375" style="3" customWidth="1"/>
    <col min="2294" max="2294" width="12.44140625" style="3" customWidth="1"/>
    <col min="2295" max="2295" width="12" style="3" customWidth="1"/>
    <col min="2296" max="2296" width="14" style="3" customWidth="1"/>
    <col min="2297" max="2297" width="14.5546875" style="3" customWidth="1"/>
    <col min="2298" max="2298" width="12" style="3" customWidth="1"/>
    <col min="2299" max="2299" width="11.5546875" style="3" customWidth="1"/>
    <col min="2300" max="2545" width="9.109375" style="3"/>
    <col min="2546" max="2546" width="4.33203125" style="3" customWidth="1"/>
    <col min="2547" max="2547" width="37" style="3" customWidth="1"/>
    <col min="2548" max="2548" width="14.44140625" style="3" customWidth="1"/>
    <col min="2549" max="2549" width="13.109375" style="3" customWidth="1"/>
    <col min="2550" max="2550" width="12.44140625" style="3" customWidth="1"/>
    <col min="2551" max="2551" width="12" style="3" customWidth="1"/>
    <col min="2552" max="2552" width="14" style="3" customWidth="1"/>
    <col min="2553" max="2553" width="14.5546875" style="3" customWidth="1"/>
    <col min="2554" max="2554" width="12" style="3" customWidth="1"/>
    <col min="2555" max="2555" width="11.5546875" style="3" customWidth="1"/>
    <col min="2556" max="2801" width="9.109375" style="3"/>
    <col min="2802" max="2802" width="4.33203125" style="3" customWidth="1"/>
    <col min="2803" max="2803" width="37" style="3" customWidth="1"/>
    <col min="2804" max="2804" width="14.44140625" style="3" customWidth="1"/>
    <col min="2805" max="2805" width="13.109375" style="3" customWidth="1"/>
    <col min="2806" max="2806" width="12.44140625" style="3" customWidth="1"/>
    <col min="2807" max="2807" width="12" style="3" customWidth="1"/>
    <col min="2808" max="2808" width="14" style="3" customWidth="1"/>
    <col min="2809" max="2809" width="14.5546875" style="3" customWidth="1"/>
    <col min="2810" max="2810" width="12" style="3" customWidth="1"/>
    <col min="2811" max="2811" width="11.5546875" style="3" customWidth="1"/>
    <col min="2812" max="3057" width="9.109375" style="3"/>
    <col min="3058" max="3058" width="4.33203125" style="3" customWidth="1"/>
    <col min="3059" max="3059" width="37" style="3" customWidth="1"/>
    <col min="3060" max="3060" width="14.44140625" style="3" customWidth="1"/>
    <col min="3061" max="3061" width="13.109375" style="3" customWidth="1"/>
    <col min="3062" max="3062" width="12.44140625" style="3" customWidth="1"/>
    <col min="3063" max="3063" width="12" style="3" customWidth="1"/>
    <col min="3064" max="3064" width="14" style="3" customWidth="1"/>
    <col min="3065" max="3065" width="14.5546875" style="3" customWidth="1"/>
    <col min="3066" max="3066" width="12" style="3" customWidth="1"/>
    <col min="3067" max="3067" width="11.5546875" style="3" customWidth="1"/>
    <col min="3068" max="3313" width="9.109375" style="3"/>
    <col min="3314" max="3314" width="4.33203125" style="3" customWidth="1"/>
    <col min="3315" max="3315" width="37" style="3" customWidth="1"/>
    <col min="3316" max="3316" width="14.44140625" style="3" customWidth="1"/>
    <col min="3317" max="3317" width="13.109375" style="3" customWidth="1"/>
    <col min="3318" max="3318" width="12.44140625" style="3" customWidth="1"/>
    <col min="3319" max="3319" width="12" style="3" customWidth="1"/>
    <col min="3320" max="3320" width="14" style="3" customWidth="1"/>
    <col min="3321" max="3321" width="14.5546875" style="3" customWidth="1"/>
    <col min="3322" max="3322" width="12" style="3" customWidth="1"/>
    <col min="3323" max="3323" width="11.5546875" style="3" customWidth="1"/>
    <col min="3324" max="3569" width="9.109375" style="3"/>
    <col min="3570" max="3570" width="4.33203125" style="3" customWidth="1"/>
    <col min="3571" max="3571" width="37" style="3" customWidth="1"/>
    <col min="3572" max="3572" width="14.44140625" style="3" customWidth="1"/>
    <col min="3573" max="3573" width="13.109375" style="3" customWidth="1"/>
    <col min="3574" max="3574" width="12.44140625" style="3" customWidth="1"/>
    <col min="3575" max="3575" width="12" style="3" customWidth="1"/>
    <col min="3576" max="3576" width="14" style="3" customWidth="1"/>
    <col min="3577" max="3577" width="14.5546875" style="3" customWidth="1"/>
    <col min="3578" max="3578" width="12" style="3" customWidth="1"/>
    <col min="3579" max="3579" width="11.5546875" style="3" customWidth="1"/>
    <col min="3580" max="3825" width="9.109375" style="3"/>
    <col min="3826" max="3826" width="4.33203125" style="3" customWidth="1"/>
    <col min="3827" max="3827" width="37" style="3" customWidth="1"/>
    <col min="3828" max="3828" width="14.44140625" style="3" customWidth="1"/>
    <col min="3829" max="3829" width="13.109375" style="3" customWidth="1"/>
    <col min="3830" max="3830" width="12.44140625" style="3" customWidth="1"/>
    <col min="3831" max="3831" width="12" style="3" customWidth="1"/>
    <col min="3832" max="3832" width="14" style="3" customWidth="1"/>
    <col min="3833" max="3833" width="14.5546875" style="3" customWidth="1"/>
    <col min="3834" max="3834" width="12" style="3" customWidth="1"/>
    <col min="3835" max="3835" width="11.5546875" style="3" customWidth="1"/>
    <col min="3836" max="4081" width="9.109375" style="3"/>
    <col min="4082" max="4082" width="4.33203125" style="3" customWidth="1"/>
    <col min="4083" max="4083" width="37" style="3" customWidth="1"/>
    <col min="4084" max="4084" width="14.44140625" style="3" customWidth="1"/>
    <col min="4085" max="4085" width="13.109375" style="3" customWidth="1"/>
    <col min="4086" max="4086" width="12.44140625" style="3" customWidth="1"/>
    <col min="4087" max="4087" width="12" style="3" customWidth="1"/>
    <col min="4088" max="4088" width="14" style="3" customWidth="1"/>
    <col min="4089" max="4089" width="14.5546875" style="3" customWidth="1"/>
    <col min="4090" max="4090" width="12" style="3" customWidth="1"/>
    <col min="4091" max="4091" width="11.5546875" style="3" customWidth="1"/>
    <col min="4092" max="4337" width="9.109375" style="3"/>
    <col min="4338" max="4338" width="4.33203125" style="3" customWidth="1"/>
    <col min="4339" max="4339" width="37" style="3" customWidth="1"/>
    <col min="4340" max="4340" width="14.44140625" style="3" customWidth="1"/>
    <col min="4341" max="4341" width="13.109375" style="3" customWidth="1"/>
    <col min="4342" max="4342" width="12.44140625" style="3" customWidth="1"/>
    <col min="4343" max="4343" width="12" style="3" customWidth="1"/>
    <col min="4344" max="4344" width="14" style="3" customWidth="1"/>
    <col min="4345" max="4345" width="14.5546875" style="3" customWidth="1"/>
    <col min="4346" max="4346" width="12" style="3" customWidth="1"/>
    <col min="4347" max="4347" width="11.5546875" style="3" customWidth="1"/>
    <col min="4348" max="4593" width="9.109375" style="3"/>
    <col min="4594" max="4594" width="4.33203125" style="3" customWidth="1"/>
    <col min="4595" max="4595" width="37" style="3" customWidth="1"/>
    <col min="4596" max="4596" width="14.44140625" style="3" customWidth="1"/>
    <col min="4597" max="4597" width="13.109375" style="3" customWidth="1"/>
    <col min="4598" max="4598" width="12.44140625" style="3" customWidth="1"/>
    <col min="4599" max="4599" width="12" style="3" customWidth="1"/>
    <col min="4600" max="4600" width="14" style="3" customWidth="1"/>
    <col min="4601" max="4601" width="14.5546875" style="3" customWidth="1"/>
    <col min="4602" max="4602" width="12" style="3" customWidth="1"/>
    <col min="4603" max="4603" width="11.5546875" style="3" customWidth="1"/>
    <col min="4604" max="4849" width="9.109375" style="3"/>
    <col min="4850" max="4850" width="4.33203125" style="3" customWidth="1"/>
    <col min="4851" max="4851" width="37" style="3" customWidth="1"/>
    <col min="4852" max="4852" width="14.44140625" style="3" customWidth="1"/>
    <col min="4853" max="4853" width="13.109375" style="3" customWidth="1"/>
    <col min="4854" max="4854" width="12.44140625" style="3" customWidth="1"/>
    <col min="4855" max="4855" width="12" style="3" customWidth="1"/>
    <col min="4856" max="4856" width="14" style="3" customWidth="1"/>
    <col min="4857" max="4857" width="14.5546875" style="3" customWidth="1"/>
    <col min="4858" max="4858" width="12" style="3" customWidth="1"/>
    <col min="4859" max="4859" width="11.5546875" style="3" customWidth="1"/>
    <col min="4860" max="5105" width="9.109375" style="3"/>
    <col min="5106" max="5106" width="4.33203125" style="3" customWidth="1"/>
    <col min="5107" max="5107" width="37" style="3" customWidth="1"/>
    <col min="5108" max="5108" width="14.44140625" style="3" customWidth="1"/>
    <col min="5109" max="5109" width="13.109375" style="3" customWidth="1"/>
    <col min="5110" max="5110" width="12.44140625" style="3" customWidth="1"/>
    <col min="5111" max="5111" width="12" style="3" customWidth="1"/>
    <col min="5112" max="5112" width="14" style="3" customWidth="1"/>
    <col min="5113" max="5113" width="14.5546875" style="3" customWidth="1"/>
    <col min="5114" max="5114" width="12" style="3" customWidth="1"/>
    <col min="5115" max="5115" width="11.5546875" style="3" customWidth="1"/>
    <col min="5116" max="5361" width="9.109375" style="3"/>
    <col min="5362" max="5362" width="4.33203125" style="3" customWidth="1"/>
    <col min="5363" max="5363" width="37" style="3" customWidth="1"/>
    <col min="5364" max="5364" width="14.44140625" style="3" customWidth="1"/>
    <col min="5365" max="5365" width="13.109375" style="3" customWidth="1"/>
    <col min="5366" max="5366" width="12.44140625" style="3" customWidth="1"/>
    <col min="5367" max="5367" width="12" style="3" customWidth="1"/>
    <col min="5368" max="5368" width="14" style="3" customWidth="1"/>
    <col min="5369" max="5369" width="14.5546875" style="3" customWidth="1"/>
    <col min="5370" max="5370" width="12" style="3" customWidth="1"/>
    <col min="5371" max="5371" width="11.5546875" style="3" customWidth="1"/>
    <col min="5372" max="5617" width="9.109375" style="3"/>
    <col min="5618" max="5618" width="4.33203125" style="3" customWidth="1"/>
    <col min="5619" max="5619" width="37" style="3" customWidth="1"/>
    <col min="5620" max="5620" width="14.44140625" style="3" customWidth="1"/>
    <col min="5621" max="5621" width="13.109375" style="3" customWidth="1"/>
    <col min="5622" max="5622" width="12.44140625" style="3" customWidth="1"/>
    <col min="5623" max="5623" width="12" style="3" customWidth="1"/>
    <col min="5624" max="5624" width="14" style="3" customWidth="1"/>
    <col min="5625" max="5625" width="14.5546875" style="3" customWidth="1"/>
    <col min="5626" max="5626" width="12" style="3" customWidth="1"/>
    <col min="5627" max="5627" width="11.5546875" style="3" customWidth="1"/>
    <col min="5628" max="5873" width="9.109375" style="3"/>
    <col min="5874" max="5874" width="4.33203125" style="3" customWidth="1"/>
    <col min="5875" max="5875" width="37" style="3" customWidth="1"/>
    <col min="5876" max="5876" width="14.44140625" style="3" customWidth="1"/>
    <col min="5877" max="5877" width="13.109375" style="3" customWidth="1"/>
    <col min="5878" max="5878" width="12.44140625" style="3" customWidth="1"/>
    <col min="5879" max="5879" width="12" style="3" customWidth="1"/>
    <col min="5880" max="5880" width="14" style="3" customWidth="1"/>
    <col min="5881" max="5881" width="14.5546875" style="3" customWidth="1"/>
    <col min="5882" max="5882" width="12" style="3" customWidth="1"/>
    <col min="5883" max="5883" width="11.5546875" style="3" customWidth="1"/>
    <col min="5884" max="6129" width="9.109375" style="3"/>
    <col min="6130" max="6130" width="4.33203125" style="3" customWidth="1"/>
    <col min="6131" max="6131" width="37" style="3" customWidth="1"/>
    <col min="6132" max="6132" width="14.44140625" style="3" customWidth="1"/>
    <col min="6133" max="6133" width="13.109375" style="3" customWidth="1"/>
    <col min="6134" max="6134" width="12.44140625" style="3" customWidth="1"/>
    <col min="6135" max="6135" width="12" style="3" customWidth="1"/>
    <col min="6136" max="6136" width="14" style="3" customWidth="1"/>
    <col min="6137" max="6137" width="14.5546875" style="3" customWidth="1"/>
    <col min="6138" max="6138" width="12" style="3" customWidth="1"/>
    <col min="6139" max="6139" width="11.5546875" style="3" customWidth="1"/>
    <col min="6140" max="6385" width="9.109375" style="3"/>
    <col min="6386" max="6386" width="4.33203125" style="3" customWidth="1"/>
    <col min="6387" max="6387" width="37" style="3" customWidth="1"/>
    <col min="6388" max="6388" width="14.44140625" style="3" customWidth="1"/>
    <col min="6389" max="6389" width="13.109375" style="3" customWidth="1"/>
    <col min="6390" max="6390" width="12.44140625" style="3" customWidth="1"/>
    <col min="6391" max="6391" width="12" style="3" customWidth="1"/>
    <col min="6392" max="6392" width="14" style="3" customWidth="1"/>
    <col min="6393" max="6393" width="14.5546875" style="3" customWidth="1"/>
    <col min="6394" max="6394" width="12" style="3" customWidth="1"/>
    <col min="6395" max="6395" width="11.5546875" style="3" customWidth="1"/>
    <col min="6396" max="6641" width="9.109375" style="3"/>
    <col min="6642" max="6642" width="4.33203125" style="3" customWidth="1"/>
    <col min="6643" max="6643" width="37" style="3" customWidth="1"/>
    <col min="6644" max="6644" width="14.44140625" style="3" customWidth="1"/>
    <col min="6645" max="6645" width="13.109375" style="3" customWidth="1"/>
    <col min="6646" max="6646" width="12.44140625" style="3" customWidth="1"/>
    <col min="6647" max="6647" width="12" style="3" customWidth="1"/>
    <col min="6648" max="6648" width="14" style="3" customWidth="1"/>
    <col min="6649" max="6649" width="14.5546875" style="3" customWidth="1"/>
    <col min="6650" max="6650" width="12" style="3" customWidth="1"/>
    <col min="6651" max="6651" width="11.5546875" style="3" customWidth="1"/>
    <col min="6652" max="6897" width="9.109375" style="3"/>
    <col min="6898" max="6898" width="4.33203125" style="3" customWidth="1"/>
    <col min="6899" max="6899" width="37" style="3" customWidth="1"/>
    <col min="6900" max="6900" width="14.44140625" style="3" customWidth="1"/>
    <col min="6901" max="6901" width="13.109375" style="3" customWidth="1"/>
    <col min="6902" max="6902" width="12.44140625" style="3" customWidth="1"/>
    <col min="6903" max="6903" width="12" style="3" customWidth="1"/>
    <col min="6904" max="6904" width="14" style="3" customWidth="1"/>
    <col min="6905" max="6905" width="14.5546875" style="3" customWidth="1"/>
    <col min="6906" max="6906" width="12" style="3" customWidth="1"/>
    <col min="6907" max="6907" width="11.5546875" style="3" customWidth="1"/>
    <col min="6908" max="7153" width="9.109375" style="3"/>
    <col min="7154" max="7154" width="4.33203125" style="3" customWidth="1"/>
    <col min="7155" max="7155" width="37" style="3" customWidth="1"/>
    <col min="7156" max="7156" width="14.44140625" style="3" customWidth="1"/>
    <col min="7157" max="7157" width="13.109375" style="3" customWidth="1"/>
    <col min="7158" max="7158" width="12.44140625" style="3" customWidth="1"/>
    <col min="7159" max="7159" width="12" style="3" customWidth="1"/>
    <col min="7160" max="7160" width="14" style="3" customWidth="1"/>
    <col min="7161" max="7161" width="14.5546875" style="3" customWidth="1"/>
    <col min="7162" max="7162" width="12" style="3" customWidth="1"/>
    <col min="7163" max="7163" width="11.5546875" style="3" customWidth="1"/>
    <col min="7164" max="7409" width="9.109375" style="3"/>
    <col min="7410" max="7410" width="4.33203125" style="3" customWidth="1"/>
    <col min="7411" max="7411" width="37" style="3" customWidth="1"/>
    <col min="7412" max="7412" width="14.44140625" style="3" customWidth="1"/>
    <col min="7413" max="7413" width="13.109375" style="3" customWidth="1"/>
    <col min="7414" max="7414" width="12.44140625" style="3" customWidth="1"/>
    <col min="7415" max="7415" width="12" style="3" customWidth="1"/>
    <col min="7416" max="7416" width="14" style="3" customWidth="1"/>
    <col min="7417" max="7417" width="14.5546875" style="3" customWidth="1"/>
    <col min="7418" max="7418" width="12" style="3" customWidth="1"/>
    <col min="7419" max="7419" width="11.5546875" style="3" customWidth="1"/>
    <col min="7420" max="7665" width="9.109375" style="3"/>
    <col min="7666" max="7666" width="4.33203125" style="3" customWidth="1"/>
    <col min="7667" max="7667" width="37" style="3" customWidth="1"/>
    <col min="7668" max="7668" width="14.44140625" style="3" customWidth="1"/>
    <col min="7669" max="7669" width="13.109375" style="3" customWidth="1"/>
    <col min="7670" max="7670" width="12.44140625" style="3" customWidth="1"/>
    <col min="7671" max="7671" width="12" style="3" customWidth="1"/>
    <col min="7672" max="7672" width="14" style="3" customWidth="1"/>
    <col min="7673" max="7673" width="14.5546875" style="3" customWidth="1"/>
    <col min="7674" max="7674" width="12" style="3" customWidth="1"/>
    <col min="7675" max="7675" width="11.5546875" style="3" customWidth="1"/>
    <col min="7676" max="7921" width="9.109375" style="3"/>
    <col min="7922" max="7922" width="4.33203125" style="3" customWidth="1"/>
    <col min="7923" max="7923" width="37" style="3" customWidth="1"/>
    <col min="7924" max="7924" width="14.44140625" style="3" customWidth="1"/>
    <col min="7925" max="7925" width="13.109375" style="3" customWidth="1"/>
    <col min="7926" max="7926" width="12.44140625" style="3" customWidth="1"/>
    <col min="7927" max="7927" width="12" style="3" customWidth="1"/>
    <col min="7928" max="7928" width="14" style="3" customWidth="1"/>
    <col min="7929" max="7929" width="14.5546875" style="3" customWidth="1"/>
    <col min="7930" max="7930" width="12" style="3" customWidth="1"/>
    <col min="7931" max="7931" width="11.5546875" style="3" customWidth="1"/>
    <col min="7932" max="8177" width="9.109375" style="3"/>
    <col min="8178" max="8178" width="4.33203125" style="3" customWidth="1"/>
    <col min="8179" max="8179" width="37" style="3" customWidth="1"/>
    <col min="8180" max="8180" width="14.44140625" style="3" customWidth="1"/>
    <col min="8181" max="8181" width="13.109375" style="3" customWidth="1"/>
    <col min="8182" max="8182" width="12.44140625" style="3" customWidth="1"/>
    <col min="8183" max="8183" width="12" style="3" customWidth="1"/>
    <col min="8184" max="8184" width="14" style="3" customWidth="1"/>
    <col min="8185" max="8185" width="14.5546875" style="3" customWidth="1"/>
    <col min="8186" max="8186" width="12" style="3" customWidth="1"/>
    <col min="8187" max="8187" width="11.5546875" style="3" customWidth="1"/>
    <col min="8188" max="8433" width="9.109375" style="3"/>
    <col min="8434" max="8434" width="4.33203125" style="3" customWidth="1"/>
    <col min="8435" max="8435" width="37" style="3" customWidth="1"/>
    <col min="8436" max="8436" width="14.44140625" style="3" customWidth="1"/>
    <col min="8437" max="8437" width="13.109375" style="3" customWidth="1"/>
    <col min="8438" max="8438" width="12.44140625" style="3" customWidth="1"/>
    <col min="8439" max="8439" width="12" style="3" customWidth="1"/>
    <col min="8440" max="8440" width="14" style="3" customWidth="1"/>
    <col min="8441" max="8441" width="14.5546875" style="3" customWidth="1"/>
    <col min="8442" max="8442" width="12" style="3" customWidth="1"/>
    <col min="8443" max="8443" width="11.5546875" style="3" customWidth="1"/>
    <col min="8444" max="8689" width="9.109375" style="3"/>
    <col min="8690" max="8690" width="4.33203125" style="3" customWidth="1"/>
    <col min="8691" max="8691" width="37" style="3" customWidth="1"/>
    <col min="8692" max="8692" width="14.44140625" style="3" customWidth="1"/>
    <col min="8693" max="8693" width="13.109375" style="3" customWidth="1"/>
    <col min="8694" max="8694" width="12.44140625" style="3" customWidth="1"/>
    <col min="8695" max="8695" width="12" style="3" customWidth="1"/>
    <col min="8696" max="8696" width="14" style="3" customWidth="1"/>
    <col min="8697" max="8697" width="14.5546875" style="3" customWidth="1"/>
    <col min="8698" max="8698" width="12" style="3" customWidth="1"/>
    <col min="8699" max="8699" width="11.5546875" style="3" customWidth="1"/>
    <col min="8700" max="8945" width="9.109375" style="3"/>
    <col min="8946" max="8946" width="4.33203125" style="3" customWidth="1"/>
    <col min="8947" max="8947" width="37" style="3" customWidth="1"/>
    <col min="8948" max="8948" width="14.44140625" style="3" customWidth="1"/>
    <col min="8949" max="8949" width="13.109375" style="3" customWidth="1"/>
    <col min="8950" max="8950" width="12.44140625" style="3" customWidth="1"/>
    <col min="8951" max="8951" width="12" style="3" customWidth="1"/>
    <col min="8952" max="8952" width="14" style="3" customWidth="1"/>
    <col min="8953" max="8953" width="14.5546875" style="3" customWidth="1"/>
    <col min="8954" max="8954" width="12" style="3" customWidth="1"/>
    <col min="8955" max="8955" width="11.5546875" style="3" customWidth="1"/>
    <col min="8956" max="9201" width="9.109375" style="3"/>
    <col min="9202" max="9202" width="4.33203125" style="3" customWidth="1"/>
    <col min="9203" max="9203" width="37" style="3" customWidth="1"/>
    <col min="9204" max="9204" width="14.44140625" style="3" customWidth="1"/>
    <col min="9205" max="9205" width="13.109375" style="3" customWidth="1"/>
    <col min="9206" max="9206" width="12.44140625" style="3" customWidth="1"/>
    <col min="9207" max="9207" width="12" style="3" customWidth="1"/>
    <col min="9208" max="9208" width="14" style="3" customWidth="1"/>
    <col min="9209" max="9209" width="14.5546875" style="3" customWidth="1"/>
    <col min="9210" max="9210" width="12" style="3" customWidth="1"/>
    <col min="9211" max="9211" width="11.5546875" style="3" customWidth="1"/>
    <col min="9212" max="9457" width="9.109375" style="3"/>
    <col min="9458" max="9458" width="4.33203125" style="3" customWidth="1"/>
    <col min="9459" max="9459" width="37" style="3" customWidth="1"/>
    <col min="9460" max="9460" width="14.44140625" style="3" customWidth="1"/>
    <col min="9461" max="9461" width="13.109375" style="3" customWidth="1"/>
    <col min="9462" max="9462" width="12.44140625" style="3" customWidth="1"/>
    <col min="9463" max="9463" width="12" style="3" customWidth="1"/>
    <col min="9464" max="9464" width="14" style="3" customWidth="1"/>
    <col min="9465" max="9465" width="14.5546875" style="3" customWidth="1"/>
    <col min="9466" max="9466" width="12" style="3" customWidth="1"/>
    <col min="9467" max="9467" width="11.5546875" style="3" customWidth="1"/>
    <col min="9468" max="9713" width="9.109375" style="3"/>
    <col min="9714" max="9714" width="4.33203125" style="3" customWidth="1"/>
    <col min="9715" max="9715" width="37" style="3" customWidth="1"/>
    <col min="9716" max="9716" width="14.44140625" style="3" customWidth="1"/>
    <col min="9717" max="9717" width="13.109375" style="3" customWidth="1"/>
    <col min="9718" max="9718" width="12.44140625" style="3" customWidth="1"/>
    <col min="9719" max="9719" width="12" style="3" customWidth="1"/>
    <col min="9720" max="9720" width="14" style="3" customWidth="1"/>
    <col min="9721" max="9721" width="14.5546875" style="3" customWidth="1"/>
    <col min="9722" max="9722" width="12" style="3" customWidth="1"/>
    <col min="9723" max="9723" width="11.5546875" style="3" customWidth="1"/>
    <col min="9724" max="9969" width="9.109375" style="3"/>
    <col min="9970" max="9970" width="4.33203125" style="3" customWidth="1"/>
    <col min="9971" max="9971" width="37" style="3" customWidth="1"/>
    <col min="9972" max="9972" width="14.44140625" style="3" customWidth="1"/>
    <col min="9973" max="9973" width="13.109375" style="3" customWidth="1"/>
    <col min="9974" max="9974" width="12.44140625" style="3" customWidth="1"/>
    <col min="9975" max="9975" width="12" style="3" customWidth="1"/>
    <col min="9976" max="9976" width="14" style="3" customWidth="1"/>
    <col min="9977" max="9977" width="14.5546875" style="3" customWidth="1"/>
    <col min="9978" max="9978" width="12" style="3" customWidth="1"/>
    <col min="9979" max="9979" width="11.5546875" style="3" customWidth="1"/>
    <col min="9980" max="10225" width="9.109375" style="3"/>
    <col min="10226" max="10226" width="4.33203125" style="3" customWidth="1"/>
    <col min="10227" max="10227" width="37" style="3" customWidth="1"/>
    <col min="10228" max="10228" width="14.44140625" style="3" customWidth="1"/>
    <col min="10229" max="10229" width="13.109375" style="3" customWidth="1"/>
    <col min="10230" max="10230" width="12.44140625" style="3" customWidth="1"/>
    <col min="10231" max="10231" width="12" style="3" customWidth="1"/>
    <col min="10232" max="10232" width="14" style="3" customWidth="1"/>
    <col min="10233" max="10233" width="14.5546875" style="3" customWidth="1"/>
    <col min="10234" max="10234" width="12" style="3" customWidth="1"/>
    <col min="10235" max="10235" width="11.5546875" style="3" customWidth="1"/>
    <col min="10236" max="10481" width="9.109375" style="3"/>
    <col min="10482" max="10482" width="4.33203125" style="3" customWidth="1"/>
    <col min="10483" max="10483" width="37" style="3" customWidth="1"/>
    <col min="10484" max="10484" width="14.44140625" style="3" customWidth="1"/>
    <col min="10485" max="10485" width="13.109375" style="3" customWidth="1"/>
    <col min="10486" max="10486" width="12.44140625" style="3" customWidth="1"/>
    <col min="10487" max="10487" width="12" style="3" customWidth="1"/>
    <col min="10488" max="10488" width="14" style="3" customWidth="1"/>
    <col min="10489" max="10489" width="14.5546875" style="3" customWidth="1"/>
    <col min="10490" max="10490" width="12" style="3" customWidth="1"/>
    <col min="10491" max="10491" width="11.5546875" style="3" customWidth="1"/>
    <col min="10492" max="10737" width="9.109375" style="3"/>
    <col min="10738" max="10738" width="4.33203125" style="3" customWidth="1"/>
    <col min="10739" max="10739" width="37" style="3" customWidth="1"/>
    <col min="10740" max="10740" width="14.44140625" style="3" customWidth="1"/>
    <col min="10741" max="10741" width="13.109375" style="3" customWidth="1"/>
    <col min="10742" max="10742" width="12.44140625" style="3" customWidth="1"/>
    <col min="10743" max="10743" width="12" style="3" customWidth="1"/>
    <col min="10744" max="10744" width="14" style="3" customWidth="1"/>
    <col min="10745" max="10745" width="14.5546875" style="3" customWidth="1"/>
    <col min="10746" max="10746" width="12" style="3" customWidth="1"/>
    <col min="10747" max="10747" width="11.5546875" style="3" customWidth="1"/>
    <col min="10748" max="10993" width="9.109375" style="3"/>
    <col min="10994" max="10994" width="4.33203125" style="3" customWidth="1"/>
    <col min="10995" max="10995" width="37" style="3" customWidth="1"/>
    <col min="10996" max="10996" width="14.44140625" style="3" customWidth="1"/>
    <col min="10997" max="10997" width="13.109375" style="3" customWidth="1"/>
    <col min="10998" max="10998" width="12.44140625" style="3" customWidth="1"/>
    <col min="10999" max="10999" width="12" style="3" customWidth="1"/>
    <col min="11000" max="11000" width="14" style="3" customWidth="1"/>
    <col min="11001" max="11001" width="14.5546875" style="3" customWidth="1"/>
    <col min="11002" max="11002" width="12" style="3" customWidth="1"/>
    <col min="11003" max="11003" width="11.5546875" style="3" customWidth="1"/>
    <col min="11004" max="11249" width="9.109375" style="3"/>
    <col min="11250" max="11250" width="4.33203125" style="3" customWidth="1"/>
    <col min="11251" max="11251" width="37" style="3" customWidth="1"/>
    <col min="11252" max="11252" width="14.44140625" style="3" customWidth="1"/>
    <col min="11253" max="11253" width="13.109375" style="3" customWidth="1"/>
    <col min="11254" max="11254" width="12.44140625" style="3" customWidth="1"/>
    <col min="11255" max="11255" width="12" style="3" customWidth="1"/>
    <col min="11256" max="11256" width="14" style="3" customWidth="1"/>
    <col min="11257" max="11257" width="14.5546875" style="3" customWidth="1"/>
    <col min="11258" max="11258" width="12" style="3" customWidth="1"/>
    <col min="11259" max="11259" width="11.5546875" style="3" customWidth="1"/>
    <col min="11260" max="11505" width="9.109375" style="3"/>
    <col min="11506" max="11506" width="4.33203125" style="3" customWidth="1"/>
    <col min="11507" max="11507" width="37" style="3" customWidth="1"/>
    <col min="11508" max="11508" width="14.44140625" style="3" customWidth="1"/>
    <col min="11509" max="11509" width="13.109375" style="3" customWidth="1"/>
    <col min="11510" max="11510" width="12.44140625" style="3" customWidth="1"/>
    <col min="11511" max="11511" width="12" style="3" customWidth="1"/>
    <col min="11512" max="11512" width="14" style="3" customWidth="1"/>
    <col min="11513" max="11513" width="14.5546875" style="3" customWidth="1"/>
    <col min="11514" max="11514" width="12" style="3" customWidth="1"/>
    <col min="11515" max="11515" width="11.5546875" style="3" customWidth="1"/>
    <col min="11516" max="11761" width="9.109375" style="3"/>
    <col min="11762" max="11762" width="4.33203125" style="3" customWidth="1"/>
    <col min="11763" max="11763" width="37" style="3" customWidth="1"/>
    <col min="11764" max="11764" width="14.44140625" style="3" customWidth="1"/>
    <col min="11765" max="11765" width="13.109375" style="3" customWidth="1"/>
    <col min="11766" max="11766" width="12.44140625" style="3" customWidth="1"/>
    <col min="11767" max="11767" width="12" style="3" customWidth="1"/>
    <col min="11768" max="11768" width="14" style="3" customWidth="1"/>
    <col min="11769" max="11769" width="14.5546875" style="3" customWidth="1"/>
    <col min="11770" max="11770" width="12" style="3" customWidth="1"/>
    <col min="11771" max="11771" width="11.5546875" style="3" customWidth="1"/>
    <col min="11772" max="12017" width="9.109375" style="3"/>
    <col min="12018" max="12018" width="4.33203125" style="3" customWidth="1"/>
    <col min="12019" max="12019" width="37" style="3" customWidth="1"/>
    <col min="12020" max="12020" width="14.44140625" style="3" customWidth="1"/>
    <col min="12021" max="12021" width="13.109375" style="3" customWidth="1"/>
    <col min="12022" max="12022" width="12.44140625" style="3" customWidth="1"/>
    <col min="12023" max="12023" width="12" style="3" customWidth="1"/>
    <col min="12024" max="12024" width="14" style="3" customWidth="1"/>
    <col min="12025" max="12025" width="14.5546875" style="3" customWidth="1"/>
    <col min="12026" max="12026" width="12" style="3" customWidth="1"/>
    <col min="12027" max="12027" width="11.5546875" style="3" customWidth="1"/>
    <col min="12028" max="12273" width="9.109375" style="3"/>
    <col min="12274" max="12274" width="4.33203125" style="3" customWidth="1"/>
    <col min="12275" max="12275" width="37" style="3" customWidth="1"/>
    <col min="12276" max="12276" width="14.44140625" style="3" customWidth="1"/>
    <col min="12277" max="12277" width="13.109375" style="3" customWidth="1"/>
    <col min="12278" max="12278" width="12.44140625" style="3" customWidth="1"/>
    <col min="12279" max="12279" width="12" style="3" customWidth="1"/>
    <col min="12280" max="12280" width="14" style="3" customWidth="1"/>
    <col min="12281" max="12281" width="14.5546875" style="3" customWidth="1"/>
    <col min="12282" max="12282" width="12" style="3" customWidth="1"/>
    <col min="12283" max="12283" width="11.5546875" style="3" customWidth="1"/>
    <col min="12284" max="12529" width="9.109375" style="3"/>
    <col min="12530" max="12530" width="4.33203125" style="3" customWidth="1"/>
    <col min="12531" max="12531" width="37" style="3" customWidth="1"/>
    <col min="12532" max="12532" width="14.44140625" style="3" customWidth="1"/>
    <col min="12533" max="12533" width="13.109375" style="3" customWidth="1"/>
    <col min="12534" max="12534" width="12.44140625" style="3" customWidth="1"/>
    <col min="12535" max="12535" width="12" style="3" customWidth="1"/>
    <col min="12536" max="12536" width="14" style="3" customWidth="1"/>
    <col min="12537" max="12537" width="14.5546875" style="3" customWidth="1"/>
    <col min="12538" max="12538" width="12" style="3" customWidth="1"/>
    <col min="12539" max="12539" width="11.5546875" style="3" customWidth="1"/>
    <col min="12540" max="12785" width="9.109375" style="3"/>
    <col min="12786" max="12786" width="4.33203125" style="3" customWidth="1"/>
    <col min="12787" max="12787" width="37" style="3" customWidth="1"/>
    <col min="12788" max="12788" width="14.44140625" style="3" customWidth="1"/>
    <col min="12789" max="12789" width="13.109375" style="3" customWidth="1"/>
    <col min="12790" max="12790" width="12.44140625" style="3" customWidth="1"/>
    <col min="12791" max="12791" width="12" style="3" customWidth="1"/>
    <col min="12792" max="12792" width="14" style="3" customWidth="1"/>
    <col min="12793" max="12793" width="14.5546875" style="3" customWidth="1"/>
    <col min="12794" max="12794" width="12" style="3" customWidth="1"/>
    <col min="12795" max="12795" width="11.5546875" style="3" customWidth="1"/>
    <col min="12796" max="13041" width="9.109375" style="3"/>
    <col min="13042" max="13042" width="4.33203125" style="3" customWidth="1"/>
    <col min="13043" max="13043" width="37" style="3" customWidth="1"/>
    <col min="13044" max="13044" width="14.44140625" style="3" customWidth="1"/>
    <col min="13045" max="13045" width="13.109375" style="3" customWidth="1"/>
    <col min="13046" max="13046" width="12.44140625" style="3" customWidth="1"/>
    <col min="13047" max="13047" width="12" style="3" customWidth="1"/>
    <col min="13048" max="13048" width="14" style="3" customWidth="1"/>
    <col min="13049" max="13049" width="14.5546875" style="3" customWidth="1"/>
    <col min="13050" max="13050" width="12" style="3" customWidth="1"/>
    <col min="13051" max="13051" width="11.5546875" style="3" customWidth="1"/>
    <col min="13052" max="13297" width="9.109375" style="3"/>
    <col min="13298" max="13298" width="4.33203125" style="3" customWidth="1"/>
    <col min="13299" max="13299" width="37" style="3" customWidth="1"/>
    <col min="13300" max="13300" width="14.44140625" style="3" customWidth="1"/>
    <col min="13301" max="13301" width="13.109375" style="3" customWidth="1"/>
    <col min="13302" max="13302" width="12.44140625" style="3" customWidth="1"/>
    <col min="13303" max="13303" width="12" style="3" customWidth="1"/>
    <col min="13304" max="13304" width="14" style="3" customWidth="1"/>
    <col min="13305" max="13305" width="14.5546875" style="3" customWidth="1"/>
    <col min="13306" max="13306" width="12" style="3" customWidth="1"/>
    <col min="13307" max="13307" width="11.5546875" style="3" customWidth="1"/>
    <col min="13308" max="13553" width="9.109375" style="3"/>
    <col min="13554" max="13554" width="4.33203125" style="3" customWidth="1"/>
    <col min="13555" max="13555" width="37" style="3" customWidth="1"/>
    <col min="13556" max="13556" width="14.44140625" style="3" customWidth="1"/>
    <col min="13557" max="13557" width="13.109375" style="3" customWidth="1"/>
    <col min="13558" max="13558" width="12.44140625" style="3" customWidth="1"/>
    <col min="13559" max="13559" width="12" style="3" customWidth="1"/>
    <col min="13560" max="13560" width="14" style="3" customWidth="1"/>
    <col min="13561" max="13561" width="14.5546875" style="3" customWidth="1"/>
    <col min="13562" max="13562" width="12" style="3" customWidth="1"/>
    <col min="13563" max="13563" width="11.5546875" style="3" customWidth="1"/>
    <col min="13564" max="13809" width="9.109375" style="3"/>
    <col min="13810" max="13810" width="4.33203125" style="3" customWidth="1"/>
    <col min="13811" max="13811" width="37" style="3" customWidth="1"/>
    <col min="13812" max="13812" width="14.44140625" style="3" customWidth="1"/>
    <col min="13813" max="13813" width="13.109375" style="3" customWidth="1"/>
    <col min="13814" max="13814" width="12.44140625" style="3" customWidth="1"/>
    <col min="13815" max="13815" width="12" style="3" customWidth="1"/>
    <col min="13816" max="13816" width="14" style="3" customWidth="1"/>
    <col min="13817" max="13817" width="14.5546875" style="3" customWidth="1"/>
    <col min="13818" max="13818" width="12" style="3" customWidth="1"/>
    <col min="13819" max="13819" width="11.5546875" style="3" customWidth="1"/>
    <col min="13820" max="14065" width="9.109375" style="3"/>
    <col min="14066" max="14066" width="4.33203125" style="3" customWidth="1"/>
    <col min="14067" max="14067" width="37" style="3" customWidth="1"/>
    <col min="14068" max="14068" width="14.44140625" style="3" customWidth="1"/>
    <col min="14069" max="14069" width="13.109375" style="3" customWidth="1"/>
    <col min="14070" max="14070" width="12.44140625" style="3" customWidth="1"/>
    <col min="14071" max="14071" width="12" style="3" customWidth="1"/>
    <col min="14072" max="14072" width="14" style="3" customWidth="1"/>
    <col min="14073" max="14073" width="14.5546875" style="3" customWidth="1"/>
    <col min="14074" max="14074" width="12" style="3" customWidth="1"/>
    <col min="14075" max="14075" width="11.5546875" style="3" customWidth="1"/>
    <col min="14076" max="14321" width="9.109375" style="3"/>
    <col min="14322" max="14322" width="4.33203125" style="3" customWidth="1"/>
    <col min="14323" max="14323" width="37" style="3" customWidth="1"/>
    <col min="14324" max="14324" width="14.44140625" style="3" customWidth="1"/>
    <col min="14325" max="14325" width="13.109375" style="3" customWidth="1"/>
    <col min="14326" max="14326" width="12.44140625" style="3" customWidth="1"/>
    <col min="14327" max="14327" width="12" style="3" customWidth="1"/>
    <col min="14328" max="14328" width="14" style="3" customWidth="1"/>
    <col min="14329" max="14329" width="14.5546875" style="3" customWidth="1"/>
    <col min="14330" max="14330" width="12" style="3" customWidth="1"/>
    <col min="14331" max="14331" width="11.5546875" style="3" customWidth="1"/>
    <col min="14332" max="14577" width="9.109375" style="3"/>
    <col min="14578" max="14578" width="4.33203125" style="3" customWidth="1"/>
    <col min="14579" max="14579" width="37" style="3" customWidth="1"/>
    <col min="14580" max="14580" width="14.44140625" style="3" customWidth="1"/>
    <col min="14581" max="14581" width="13.109375" style="3" customWidth="1"/>
    <col min="14582" max="14582" width="12.44140625" style="3" customWidth="1"/>
    <col min="14583" max="14583" width="12" style="3" customWidth="1"/>
    <col min="14584" max="14584" width="14" style="3" customWidth="1"/>
    <col min="14585" max="14585" width="14.5546875" style="3" customWidth="1"/>
    <col min="14586" max="14586" width="12" style="3" customWidth="1"/>
    <col min="14587" max="14587" width="11.5546875" style="3" customWidth="1"/>
    <col min="14588" max="14833" width="9.109375" style="3"/>
    <col min="14834" max="14834" width="4.33203125" style="3" customWidth="1"/>
    <col min="14835" max="14835" width="37" style="3" customWidth="1"/>
    <col min="14836" max="14836" width="14.44140625" style="3" customWidth="1"/>
    <col min="14837" max="14837" width="13.109375" style="3" customWidth="1"/>
    <col min="14838" max="14838" width="12.44140625" style="3" customWidth="1"/>
    <col min="14839" max="14839" width="12" style="3" customWidth="1"/>
    <col min="14840" max="14840" width="14" style="3" customWidth="1"/>
    <col min="14841" max="14841" width="14.5546875" style="3" customWidth="1"/>
    <col min="14842" max="14842" width="12" style="3" customWidth="1"/>
    <col min="14843" max="14843" width="11.5546875" style="3" customWidth="1"/>
    <col min="14844" max="15089" width="9.109375" style="3"/>
    <col min="15090" max="15090" width="4.33203125" style="3" customWidth="1"/>
    <col min="15091" max="15091" width="37" style="3" customWidth="1"/>
    <col min="15092" max="15092" width="14.44140625" style="3" customWidth="1"/>
    <col min="15093" max="15093" width="13.109375" style="3" customWidth="1"/>
    <col min="15094" max="15094" width="12.44140625" style="3" customWidth="1"/>
    <col min="15095" max="15095" width="12" style="3" customWidth="1"/>
    <col min="15096" max="15096" width="14" style="3" customWidth="1"/>
    <col min="15097" max="15097" width="14.5546875" style="3" customWidth="1"/>
    <col min="15098" max="15098" width="12" style="3" customWidth="1"/>
    <col min="15099" max="15099" width="11.5546875" style="3" customWidth="1"/>
    <col min="15100" max="15345" width="9.109375" style="3"/>
    <col min="15346" max="15346" width="4.33203125" style="3" customWidth="1"/>
    <col min="15347" max="15347" width="37" style="3" customWidth="1"/>
    <col min="15348" max="15348" width="14.44140625" style="3" customWidth="1"/>
    <col min="15349" max="15349" width="13.109375" style="3" customWidth="1"/>
    <col min="15350" max="15350" width="12.44140625" style="3" customWidth="1"/>
    <col min="15351" max="15351" width="12" style="3" customWidth="1"/>
    <col min="15352" max="15352" width="14" style="3" customWidth="1"/>
    <col min="15353" max="15353" width="14.5546875" style="3" customWidth="1"/>
    <col min="15354" max="15354" width="12" style="3" customWidth="1"/>
    <col min="15355" max="15355" width="11.5546875" style="3" customWidth="1"/>
    <col min="15356" max="15601" width="9.109375" style="3"/>
    <col min="15602" max="15602" width="4.33203125" style="3" customWidth="1"/>
    <col min="15603" max="15603" width="37" style="3" customWidth="1"/>
    <col min="15604" max="15604" width="14.44140625" style="3" customWidth="1"/>
    <col min="15605" max="15605" width="13.109375" style="3" customWidth="1"/>
    <col min="15606" max="15606" width="12.44140625" style="3" customWidth="1"/>
    <col min="15607" max="15607" width="12" style="3" customWidth="1"/>
    <col min="15608" max="15608" width="14" style="3" customWidth="1"/>
    <col min="15609" max="15609" width="14.5546875" style="3" customWidth="1"/>
    <col min="15610" max="15610" width="12" style="3" customWidth="1"/>
    <col min="15611" max="15611" width="11.5546875" style="3" customWidth="1"/>
    <col min="15612" max="15857" width="9.109375" style="3"/>
    <col min="15858" max="15858" width="4.33203125" style="3" customWidth="1"/>
    <col min="15859" max="15859" width="37" style="3" customWidth="1"/>
    <col min="15860" max="15860" width="14.44140625" style="3" customWidth="1"/>
    <col min="15861" max="15861" width="13.109375" style="3" customWidth="1"/>
    <col min="15862" max="15862" width="12.44140625" style="3" customWidth="1"/>
    <col min="15863" max="15863" width="12" style="3" customWidth="1"/>
    <col min="15864" max="15864" width="14" style="3" customWidth="1"/>
    <col min="15865" max="15865" width="14.5546875" style="3" customWidth="1"/>
    <col min="15866" max="15866" width="12" style="3" customWidth="1"/>
    <col min="15867" max="15867" width="11.5546875" style="3" customWidth="1"/>
    <col min="15868" max="16113" width="9.109375" style="3"/>
    <col min="16114" max="16114" width="4.33203125" style="3" customWidth="1"/>
    <col min="16115" max="16115" width="37" style="3" customWidth="1"/>
    <col min="16116" max="16116" width="14.44140625" style="3" customWidth="1"/>
    <col min="16117" max="16117" width="13.109375" style="3" customWidth="1"/>
    <col min="16118" max="16118" width="12.44140625" style="3" customWidth="1"/>
    <col min="16119" max="16119" width="12" style="3" customWidth="1"/>
    <col min="16120" max="16120" width="14" style="3" customWidth="1"/>
    <col min="16121" max="16121" width="14.5546875" style="3" customWidth="1"/>
    <col min="16122" max="16122" width="12" style="3" customWidth="1"/>
    <col min="16123" max="16123" width="11.5546875" style="3" customWidth="1"/>
    <col min="16124" max="16384" width="9.109375" style="3"/>
  </cols>
  <sheetData>
    <row r="1" spans="1:4" x14ac:dyDescent="0.3">
      <c r="D1" s="3" t="s">
        <v>10</v>
      </c>
    </row>
    <row r="2" spans="1:4" ht="36" customHeight="1" x14ac:dyDescent="0.3">
      <c r="A2" s="85" t="s">
        <v>54</v>
      </c>
      <c r="B2" s="85"/>
      <c r="C2" s="85"/>
      <c r="D2" s="85"/>
    </row>
    <row r="3" spans="1:4" x14ac:dyDescent="0.3">
      <c r="A3" s="12"/>
      <c r="B3" s="12"/>
      <c r="C3" s="12"/>
      <c r="D3" s="12"/>
    </row>
    <row r="4" spans="1:4" s="27" customFormat="1" ht="78" x14ac:dyDescent="0.3">
      <c r="A4" s="22" t="s">
        <v>0</v>
      </c>
      <c r="B4" s="25" t="s">
        <v>1</v>
      </c>
      <c r="C4" s="26" t="s">
        <v>25</v>
      </c>
      <c r="D4" s="26" t="s">
        <v>3</v>
      </c>
    </row>
    <row r="5" spans="1:4" s="27" customFormat="1" ht="31.2" x14ac:dyDescent="0.3">
      <c r="A5" s="22">
        <v>1</v>
      </c>
      <c r="B5" s="29" t="s">
        <v>39</v>
      </c>
      <c r="C5" s="30">
        <v>3280473.81</v>
      </c>
      <c r="D5" s="28">
        <f t="shared" ref="D5:D18" si="0">C5/$C$20*100</f>
        <v>54.572714261464775</v>
      </c>
    </row>
    <row r="6" spans="1:4" s="27" customFormat="1" ht="46.8" x14ac:dyDescent="0.3">
      <c r="A6" s="22">
        <v>2</v>
      </c>
      <c r="B6" s="29" t="s">
        <v>40</v>
      </c>
      <c r="C6" s="30">
        <v>189020.12</v>
      </c>
      <c r="D6" s="28">
        <f t="shared" si="0"/>
        <v>3.1444668044546229</v>
      </c>
    </row>
    <row r="7" spans="1:4" s="27" customFormat="1" ht="31.2" x14ac:dyDescent="0.3">
      <c r="A7" s="22">
        <v>3</v>
      </c>
      <c r="B7" s="29" t="s">
        <v>41</v>
      </c>
      <c r="C7" s="30">
        <v>439289.84</v>
      </c>
      <c r="D7" s="28">
        <f t="shared" si="0"/>
        <v>7.3078586523708839</v>
      </c>
    </row>
    <row r="8" spans="1:4" s="27" customFormat="1" ht="46.8" x14ac:dyDescent="0.3">
      <c r="A8" s="22">
        <v>4</v>
      </c>
      <c r="B8" s="29" t="s">
        <v>42</v>
      </c>
      <c r="C8" s="30">
        <v>71042.87</v>
      </c>
      <c r="D8" s="28">
        <f t="shared" si="0"/>
        <v>1.1818421573755491</v>
      </c>
    </row>
    <row r="9" spans="1:4" s="27" customFormat="1" ht="31.2" x14ac:dyDescent="0.3">
      <c r="A9" s="22">
        <v>5</v>
      </c>
      <c r="B9" s="29" t="s">
        <v>43</v>
      </c>
      <c r="C9" s="30">
        <v>36471.660000000003</v>
      </c>
      <c r="D9" s="28">
        <f t="shared" si="0"/>
        <v>0.6067286602788925</v>
      </c>
    </row>
    <row r="10" spans="1:4" s="27" customFormat="1" ht="46.8" x14ac:dyDescent="0.3">
      <c r="A10" s="22">
        <v>6</v>
      </c>
      <c r="B10" s="29" t="s">
        <v>44</v>
      </c>
      <c r="C10" s="30">
        <v>137998.42000000001</v>
      </c>
      <c r="D10" s="28">
        <f t="shared" si="0"/>
        <v>2.2956892142338443</v>
      </c>
    </row>
    <row r="11" spans="1:4" s="27" customFormat="1" ht="46.8" x14ac:dyDescent="0.3">
      <c r="A11" s="22">
        <v>7</v>
      </c>
      <c r="B11" s="29" t="s">
        <v>45</v>
      </c>
      <c r="C11" s="30">
        <v>156092.96</v>
      </c>
      <c r="D11" s="28">
        <f t="shared" si="0"/>
        <v>2.5967030976864436</v>
      </c>
    </row>
    <row r="12" spans="1:4" s="27" customFormat="1" ht="31.2" x14ac:dyDescent="0.3">
      <c r="A12" s="22">
        <v>8</v>
      </c>
      <c r="B12" s="29" t="s">
        <v>46</v>
      </c>
      <c r="C12" s="30">
        <v>215498.66</v>
      </c>
      <c r="D12" s="28">
        <f t="shared" si="0"/>
        <v>3.5849537222516483</v>
      </c>
    </row>
    <row r="13" spans="1:4" s="27" customFormat="1" ht="31.2" x14ac:dyDescent="0.3">
      <c r="A13" s="22">
        <v>9</v>
      </c>
      <c r="B13" s="29" t="s">
        <v>47</v>
      </c>
      <c r="C13" s="30">
        <v>214764.46</v>
      </c>
      <c r="D13" s="28">
        <f t="shared" si="0"/>
        <v>3.5727398503747789</v>
      </c>
    </row>
    <row r="14" spans="1:4" s="27" customFormat="1" ht="46.8" x14ac:dyDescent="0.3">
      <c r="A14" s="22">
        <v>10</v>
      </c>
      <c r="B14" s="29" t="s">
        <v>48</v>
      </c>
      <c r="C14" s="30">
        <v>774983.59</v>
      </c>
      <c r="D14" s="28">
        <f t="shared" si="0"/>
        <v>12.892332164174224</v>
      </c>
    </row>
    <row r="15" spans="1:4" s="27" customFormat="1" ht="31.2" x14ac:dyDescent="0.3">
      <c r="A15" s="22">
        <v>11</v>
      </c>
      <c r="B15" s="29" t="s">
        <v>49</v>
      </c>
      <c r="C15" s="30">
        <v>33237.25</v>
      </c>
      <c r="D15" s="28">
        <f t="shared" si="0"/>
        <v>0.55292224603581575</v>
      </c>
    </row>
    <row r="16" spans="1:4" s="27" customFormat="1" ht="31.2" x14ac:dyDescent="0.3">
      <c r="A16" s="22">
        <v>12</v>
      </c>
      <c r="B16" s="29" t="s">
        <v>50</v>
      </c>
      <c r="C16" s="30">
        <v>5767.32</v>
      </c>
      <c r="D16" s="28">
        <f t="shared" si="0"/>
        <v>9.5942941368713744E-2</v>
      </c>
    </row>
    <row r="17" spans="1:4" s="27" customFormat="1" ht="46.8" x14ac:dyDescent="0.3">
      <c r="A17" s="22">
        <v>13</v>
      </c>
      <c r="B17" s="29" t="s">
        <v>51</v>
      </c>
      <c r="C17" s="30">
        <v>34905.71</v>
      </c>
      <c r="D17" s="28">
        <f t="shared" si="0"/>
        <v>0.58067811183761697</v>
      </c>
    </row>
    <row r="18" spans="1:4" s="27" customFormat="1" ht="46.8" x14ac:dyDescent="0.3">
      <c r="A18" s="22">
        <v>14</v>
      </c>
      <c r="B18" s="29" t="s">
        <v>52</v>
      </c>
      <c r="C18" s="30">
        <v>326964.69</v>
      </c>
      <c r="D18" s="28">
        <f t="shared" si="0"/>
        <v>5.4392601905754612</v>
      </c>
    </row>
    <row r="19" spans="1:4" s="27" customFormat="1" ht="46.8" x14ac:dyDescent="0.3">
      <c r="A19" s="25">
        <v>15</v>
      </c>
      <c r="B19" s="29" t="s">
        <v>53</v>
      </c>
      <c r="C19" s="30">
        <v>94686.46</v>
      </c>
      <c r="D19" s="28">
        <f>C19/C20*100</f>
        <v>1.5751679255167148</v>
      </c>
    </row>
    <row r="20" spans="1:4" s="27" customFormat="1" x14ac:dyDescent="0.3">
      <c r="A20" s="90" t="s">
        <v>2</v>
      </c>
      <c r="B20" s="91"/>
      <c r="C20" s="31">
        <f>SUM(C5:C19)</f>
        <v>6011197.8200000012</v>
      </c>
      <c r="D20" s="32">
        <f>SUM(D5:D19)</f>
        <v>100</v>
      </c>
    </row>
    <row r="21" spans="1:4" s="27" customFormat="1" x14ac:dyDescent="0.3"/>
    <row r="22" spans="1:4" s="27" customFormat="1" x14ac:dyDescent="0.3"/>
    <row r="23" spans="1:4" s="27" customFormat="1" x14ac:dyDescent="0.3"/>
    <row r="24" spans="1:4" s="27" customFormat="1" x14ac:dyDescent="0.3"/>
    <row r="25" spans="1:4" s="27" customFormat="1" x14ac:dyDescent="0.3"/>
    <row r="26" spans="1:4" s="27" customFormat="1" x14ac:dyDescent="0.3"/>
    <row r="27" spans="1:4" s="27" customFormat="1" x14ac:dyDescent="0.3"/>
    <row r="28" spans="1:4" s="27" customFormat="1" x14ac:dyDescent="0.3"/>
    <row r="29" spans="1:4" s="27" customFormat="1" x14ac:dyDescent="0.3"/>
    <row r="30" spans="1:4" s="27" customFormat="1" x14ac:dyDescent="0.3"/>
    <row r="31" spans="1:4" s="27" customFormat="1" x14ac:dyDescent="0.3"/>
    <row r="32" spans="1:4" s="27" customFormat="1" x14ac:dyDescent="0.3"/>
    <row r="33" s="27" customFormat="1" x14ac:dyDescent="0.3"/>
    <row r="34" s="27" customFormat="1" x14ac:dyDescent="0.3"/>
    <row r="35" s="27" customFormat="1" x14ac:dyDescent="0.3"/>
    <row r="36" s="27" customFormat="1" x14ac:dyDescent="0.3"/>
    <row r="37" s="27" customFormat="1" x14ac:dyDescent="0.3"/>
    <row r="38" s="27" customFormat="1" x14ac:dyDescent="0.3"/>
    <row r="39" s="27" customFormat="1" x14ac:dyDescent="0.3"/>
    <row r="40" s="27" customFormat="1" x14ac:dyDescent="0.3"/>
    <row r="41" s="27" customFormat="1" x14ac:dyDescent="0.3"/>
    <row r="42" s="27" customFormat="1" x14ac:dyDescent="0.3"/>
    <row r="43" s="27" customFormat="1" x14ac:dyDescent="0.3"/>
    <row r="44" s="27" customFormat="1" x14ac:dyDescent="0.3"/>
    <row r="45" s="27" customFormat="1" x14ac:dyDescent="0.3"/>
    <row r="46" s="27" customFormat="1" x14ac:dyDescent="0.3"/>
    <row r="47" s="27" customFormat="1" x14ac:dyDescent="0.3"/>
    <row r="48" s="27" customFormat="1" x14ac:dyDescent="0.3"/>
    <row r="49" s="27" customFormat="1" x14ac:dyDescent="0.3"/>
    <row r="50" s="27" customFormat="1" x14ac:dyDescent="0.3"/>
  </sheetData>
  <mergeCells count="2">
    <mergeCell ref="A2:D2"/>
    <mergeCell ref="A20:B20"/>
  </mergeCells>
  <pageMargins left="0.51181102362204722" right="0.11811023622047245" top="0.55118110236220474" bottom="0.15748031496062992" header="0.31496062992125984" footer="0.31496062992125984"/>
  <pageSetup paperSize="9" scale="9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view="pageBreakPreview" topLeftCell="A13" zoomScaleNormal="100" zoomScaleSheetLayoutView="100" workbookViewId="0">
      <selection activeCell="G10" sqref="G10"/>
    </sheetView>
  </sheetViews>
  <sheetFormatPr defaultColWidth="9.109375" defaultRowHeight="15.6" x14ac:dyDescent="0.3"/>
  <cols>
    <col min="1" max="1" width="6.6640625" style="67" customWidth="1"/>
    <col min="2" max="2" width="28.6640625" style="47" customWidth="1"/>
    <col min="3" max="3" width="55.6640625" style="3" customWidth="1"/>
    <col min="4" max="4" width="10.109375" style="39" customWidth="1"/>
    <col min="5" max="5" width="10.33203125" style="39" customWidth="1"/>
    <col min="6" max="6" width="9.6640625" style="39" customWidth="1"/>
    <col min="7" max="7" width="11" style="39" customWidth="1"/>
    <col min="8" max="16384" width="9.109375" style="3"/>
  </cols>
  <sheetData>
    <row r="1" spans="1:7" x14ac:dyDescent="0.3">
      <c r="E1" s="84" t="s">
        <v>114</v>
      </c>
      <c r="F1" s="84"/>
      <c r="G1" s="84"/>
    </row>
    <row r="2" spans="1:7" x14ac:dyDescent="0.3">
      <c r="A2" s="85" t="s">
        <v>38</v>
      </c>
      <c r="B2" s="85"/>
      <c r="C2" s="85"/>
      <c r="D2" s="85"/>
      <c r="E2" s="85"/>
      <c r="F2" s="85"/>
      <c r="G2" s="85"/>
    </row>
    <row r="4" spans="1:7" x14ac:dyDescent="0.3">
      <c r="A4" s="92" t="s">
        <v>0</v>
      </c>
      <c r="B4" s="92" t="s">
        <v>9</v>
      </c>
      <c r="C4" s="92" t="s">
        <v>26</v>
      </c>
      <c r="D4" s="92" t="s">
        <v>13</v>
      </c>
      <c r="E4" s="92" t="s">
        <v>27</v>
      </c>
      <c r="F4" s="92"/>
      <c r="G4" s="92"/>
    </row>
    <row r="5" spans="1:7" x14ac:dyDescent="0.3">
      <c r="A5" s="92"/>
      <c r="B5" s="92"/>
      <c r="C5" s="92"/>
      <c r="D5" s="92"/>
      <c r="E5" s="92" t="s">
        <v>28</v>
      </c>
      <c r="F5" s="92" t="s">
        <v>29</v>
      </c>
      <c r="G5" s="94" t="s">
        <v>30</v>
      </c>
    </row>
    <row r="6" spans="1:7" x14ac:dyDescent="0.3">
      <c r="A6" s="92"/>
      <c r="B6" s="92"/>
      <c r="C6" s="92"/>
      <c r="D6" s="92"/>
      <c r="E6" s="92"/>
      <c r="F6" s="92"/>
      <c r="G6" s="94"/>
    </row>
    <row r="7" spans="1:7" x14ac:dyDescent="0.3">
      <c r="A7" s="42">
        <v>1</v>
      </c>
      <c r="B7" s="33">
        <v>2</v>
      </c>
      <c r="C7" s="33">
        <v>3</v>
      </c>
      <c r="D7" s="33">
        <v>4</v>
      </c>
      <c r="E7" s="33">
        <v>5</v>
      </c>
      <c r="F7" s="33">
        <v>6</v>
      </c>
      <c r="G7" s="33" t="s">
        <v>31</v>
      </c>
    </row>
    <row r="8" spans="1:7" ht="31.2" x14ac:dyDescent="0.3">
      <c r="A8" s="92">
        <v>1</v>
      </c>
      <c r="B8" s="93" t="s">
        <v>56</v>
      </c>
      <c r="C8" s="34" t="s">
        <v>32</v>
      </c>
      <c r="D8" s="46" t="s">
        <v>15</v>
      </c>
      <c r="E8" s="40">
        <v>19800</v>
      </c>
      <c r="F8" s="40">
        <v>20386</v>
      </c>
      <c r="G8" s="41">
        <f>F8/E8*100</f>
        <v>102.95959595959596</v>
      </c>
    </row>
    <row r="9" spans="1:7" ht="124.8" x14ac:dyDescent="0.3">
      <c r="A9" s="92"/>
      <c r="B9" s="93"/>
      <c r="C9" s="34" t="s">
        <v>68</v>
      </c>
      <c r="D9" s="46" t="s">
        <v>14</v>
      </c>
      <c r="E9" s="35">
        <v>96</v>
      </c>
      <c r="F9" s="35">
        <v>98.6</v>
      </c>
      <c r="G9" s="41">
        <f t="shared" ref="G9:G13" si="0">F9/E9*100</f>
        <v>102.70833333333333</v>
      </c>
    </row>
    <row r="10" spans="1:7" ht="78" x14ac:dyDescent="0.3">
      <c r="A10" s="92"/>
      <c r="B10" s="93"/>
      <c r="C10" s="34" t="s">
        <v>69</v>
      </c>
      <c r="D10" s="46" t="s">
        <v>14</v>
      </c>
      <c r="E10" s="35">
        <v>100</v>
      </c>
      <c r="F10" s="35">
        <v>103.2</v>
      </c>
      <c r="G10" s="41">
        <f t="shared" si="0"/>
        <v>103.2</v>
      </c>
    </row>
    <row r="11" spans="1:7" ht="93.6" x14ac:dyDescent="0.3">
      <c r="A11" s="92"/>
      <c r="B11" s="93"/>
      <c r="C11" s="34" t="s">
        <v>70</v>
      </c>
      <c r="D11" s="46" t="s">
        <v>14</v>
      </c>
      <c r="E11" s="35">
        <v>100</v>
      </c>
      <c r="F11" s="35">
        <v>97.2</v>
      </c>
      <c r="G11" s="41">
        <f t="shared" si="0"/>
        <v>97.2</v>
      </c>
    </row>
    <row r="12" spans="1:7" ht="93.6" x14ac:dyDescent="0.3">
      <c r="A12" s="92"/>
      <c r="B12" s="93"/>
      <c r="C12" s="34" t="s">
        <v>71</v>
      </c>
      <c r="D12" s="46" t="s">
        <v>14</v>
      </c>
      <c r="E12" s="35">
        <v>100</v>
      </c>
      <c r="F12" s="35">
        <v>100.9</v>
      </c>
      <c r="G12" s="41">
        <f t="shared" si="0"/>
        <v>100.9</v>
      </c>
    </row>
    <row r="13" spans="1:7" ht="62.4" x14ac:dyDescent="0.3">
      <c r="A13" s="92"/>
      <c r="B13" s="93"/>
      <c r="C13" s="34" t="s">
        <v>72</v>
      </c>
      <c r="D13" s="46" t="s">
        <v>14</v>
      </c>
      <c r="E13" s="35">
        <v>75.599999999999994</v>
      </c>
      <c r="F13" s="35">
        <v>76.599999999999994</v>
      </c>
      <c r="G13" s="41">
        <f t="shared" si="0"/>
        <v>101.32275132275133</v>
      </c>
    </row>
    <row r="14" spans="1:7" ht="31.2" x14ac:dyDescent="0.3">
      <c r="A14" s="92">
        <v>2</v>
      </c>
      <c r="B14" s="93" t="s">
        <v>40</v>
      </c>
      <c r="C14" s="34" t="s">
        <v>73</v>
      </c>
      <c r="D14" s="46" t="s">
        <v>14</v>
      </c>
      <c r="E14" s="35">
        <v>55.6</v>
      </c>
      <c r="F14" s="35">
        <v>60.2</v>
      </c>
      <c r="G14" s="41">
        <f>F14/E14*100</f>
        <v>108.27338129496403</v>
      </c>
    </row>
    <row r="15" spans="1:7" ht="31.2" x14ac:dyDescent="0.3">
      <c r="A15" s="92"/>
      <c r="B15" s="93"/>
      <c r="C15" s="34" t="s">
        <v>74</v>
      </c>
      <c r="D15" s="46" t="s">
        <v>16</v>
      </c>
      <c r="E15" s="35">
        <v>17</v>
      </c>
      <c r="F15" s="35">
        <v>17</v>
      </c>
      <c r="G15" s="41">
        <f t="shared" ref="G15:G24" si="1">F15/E15*100</f>
        <v>100</v>
      </c>
    </row>
    <row r="16" spans="1:7" ht="62.4" x14ac:dyDescent="0.3">
      <c r="A16" s="42">
        <v>3</v>
      </c>
      <c r="B16" s="48" t="s">
        <v>41</v>
      </c>
      <c r="C16" s="34" t="s">
        <v>35</v>
      </c>
      <c r="D16" s="46" t="s">
        <v>16</v>
      </c>
      <c r="E16" s="35">
        <v>1642168</v>
      </c>
      <c r="F16" s="35">
        <v>1443794</v>
      </c>
      <c r="G16" s="41">
        <f>F16/E16*100</f>
        <v>87.919993569476446</v>
      </c>
    </row>
    <row r="17" spans="1:7" ht="31.2" x14ac:dyDescent="0.3">
      <c r="A17" s="92">
        <v>4</v>
      </c>
      <c r="B17" s="93" t="s">
        <v>58</v>
      </c>
      <c r="C17" s="34" t="s">
        <v>66</v>
      </c>
      <c r="D17" s="46" t="s">
        <v>15</v>
      </c>
      <c r="E17" s="36">
        <v>128471</v>
      </c>
      <c r="F17" s="36">
        <v>128704</v>
      </c>
      <c r="G17" s="41">
        <f t="shared" si="1"/>
        <v>100.18136388756996</v>
      </c>
    </row>
    <row r="18" spans="1:7" ht="62.4" x14ac:dyDescent="0.3">
      <c r="A18" s="92"/>
      <c r="B18" s="93"/>
      <c r="C18" s="34" t="s">
        <v>33</v>
      </c>
      <c r="D18" s="46" t="s">
        <v>14</v>
      </c>
      <c r="E18" s="35">
        <v>75</v>
      </c>
      <c r="F18" s="35">
        <v>75</v>
      </c>
      <c r="G18" s="41">
        <f t="shared" si="1"/>
        <v>100</v>
      </c>
    </row>
    <row r="19" spans="1:7" ht="62.4" x14ac:dyDescent="0.3">
      <c r="A19" s="92">
        <v>5</v>
      </c>
      <c r="B19" s="93" t="s">
        <v>57</v>
      </c>
      <c r="C19" s="34" t="s">
        <v>75</v>
      </c>
      <c r="D19" s="46" t="s">
        <v>14</v>
      </c>
      <c r="E19" s="35">
        <v>100</v>
      </c>
      <c r="F19" s="35">
        <v>100</v>
      </c>
      <c r="G19" s="41">
        <f t="shared" si="1"/>
        <v>100</v>
      </c>
    </row>
    <row r="20" spans="1:7" ht="78" x14ac:dyDescent="0.3">
      <c r="A20" s="92"/>
      <c r="B20" s="93"/>
      <c r="C20" s="34" t="s">
        <v>76</v>
      </c>
      <c r="D20" s="46" t="s">
        <v>14</v>
      </c>
      <c r="E20" s="35">
        <v>100</v>
      </c>
      <c r="F20" s="35">
        <v>100</v>
      </c>
      <c r="G20" s="41">
        <f t="shared" si="1"/>
        <v>100</v>
      </c>
    </row>
    <row r="21" spans="1:7" ht="46.8" x14ac:dyDescent="0.3">
      <c r="A21" s="92">
        <v>6</v>
      </c>
      <c r="B21" s="93" t="s">
        <v>44</v>
      </c>
      <c r="C21" s="34" t="s">
        <v>77</v>
      </c>
      <c r="D21" s="46" t="s">
        <v>14</v>
      </c>
      <c r="E21" s="37">
        <v>100</v>
      </c>
      <c r="F21" s="37">
        <v>111.6</v>
      </c>
      <c r="G21" s="41">
        <f t="shared" si="1"/>
        <v>111.6</v>
      </c>
    </row>
    <row r="22" spans="1:7" ht="46.8" x14ac:dyDescent="0.3">
      <c r="A22" s="92"/>
      <c r="B22" s="93"/>
      <c r="C22" s="34" t="s">
        <v>78</v>
      </c>
      <c r="D22" s="46" t="s">
        <v>14</v>
      </c>
      <c r="E22" s="35">
        <v>95</v>
      </c>
      <c r="F22" s="35">
        <v>95.3</v>
      </c>
      <c r="G22" s="41">
        <f t="shared" si="1"/>
        <v>100.31578947368421</v>
      </c>
    </row>
    <row r="23" spans="1:7" x14ac:dyDescent="0.3">
      <c r="A23" s="92"/>
      <c r="B23" s="93"/>
      <c r="C23" s="34" t="s">
        <v>79</v>
      </c>
      <c r="D23" s="46" t="s">
        <v>17</v>
      </c>
      <c r="E23" s="35">
        <v>5</v>
      </c>
      <c r="F23" s="35">
        <v>15.9</v>
      </c>
      <c r="G23" s="41">
        <f t="shared" si="1"/>
        <v>318</v>
      </c>
    </row>
    <row r="24" spans="1:7" ht="78" x14ac:dyDescent="0.3">
      <c r="A24" s="92"/>
      <c r="B24" s="93"/>
      <c r="C24" s="34" t="s">
        <v>80</v>
      </c>
      <c r="D24" s="46" t="s">
        <v>14</v>
      </c>
      <c r="E24" s="35">
        <v>90</v>
      </c>
      <c r="F24" s="35">
        <v>97.8</v>
      </c>
      <c r="G24" s="41">
        <f t="shared" si="1"/>
        <v>108.66666666666667</v>
      </c>
    </row>
    <row r="25" spans="1:7" ht="46.8" x14ac:dyDescent="0.3">
      <c r="A25" s="92">
        <v>7</v>
      </c>
      <c r="B25" s="93" t="s">
        <v>45</v>
      </c>
      <c r="C25" s="34" t="s">
        <v>81</v>
      </c>
      <c r="D25" s="46" t="s">
        <v>14</v>
      </c>
      <c r="E25" s="37" t="s">
        <v>36</v>
      </c>
      <c r="F25" s="37">
        <v>96.15</v>
      </c>
      <c r="G25" s="41">
        <f>F25/95*100</f>
        <v>101.21052631578948</v>
      </c>
    </row>
    <row r="26" spans="1:7" ht="78" x14ac:dyDescent="0.3">
      <c r="A26" s="92"/>
      <c r="B26" s="93"/>
      <c r="C26" s="34" t="s">
        <v>82</v>
      </c>
      <c r="D26" s="46" t="s">
        <v>14</v>
      </c>
      <c r="E26" s="35" t="s">
        <v>37</v>
      </c>
      <c r="F26" s="35">
        <v>0</v>
      </c>
      <c r="G26" s="41">
        <v>100</v>
      </c>
    </row>
    <row r="27" spans="1:7" ht="46.8" x14ac:dyDescent="0.3">
      <c r="A27" s="92"/>
      <c r="B27" s="93"/>
      <c r="C27" s="38" t="s">
        <v>83</v>
      </c>
      <c r="D27" s="46" t="s">
        <v>14</v>
      </c>
      <c r="E27" s="35" t="s">
        <v>59</v>
      </c>
      <c r="F27" s="35">
        <v>15.9</v>
      </c>
      <c r="G27" s="41">
        <f>F27/12*100</f>
        <v>132.5</v>
      </c>
    </row>
    <row r="28" spans="1:7" ht="31.2" x14ac:dyDescent="0.3">
      <c r="A28" s="92"/>
      <c r="B28" s="93"/>
      <c r="C28" s="34" t="s">
        <v>84</v>
      </c>
      <c r="D28" s="46" t="s">
        <v>14</v>
      </c>
      <c r="E28" s="35" t="s">
        <v>60</v>
      </c>
      <c r="F28" s="35">
        <v>8.5</v>
      </c>
      <c r="G28" s="41">
        <f>8.5/7*100</f>
        <v>121.42857142857142</v>
      </c>
    </row>
    <row r="29" spans="1:7" x14ac:dyDescent="0.3">
      <c r="A29" s="92">
        <v>8</v>
      </c>
      <c r="B29" s="93" t="s">
        <v>46</v>
      </c>
      <c r="C29" s="34" t="s">
        <v>85</v>
      </c>
      <c r="D29" s="46" t="s">
        <v>16</v>
      </c>
      <c r="E29" s="35">
        <v>218</v>
      </c>
      <c r="F29" s="35">
        <v>74</v>
      </c>
      <c r="G29" s="41">
        <f>F29/E29*100</f>
        <v>33.944954128440372</v>
      </c>
    </row>
    <row r="30" spans="1:7" ht="31.2" x14ac:dyDescent="0.3">
      <c r="A30" s="92"/>
      <c r="B30" s="93"/>
      <c r="C30" s="34" t="s">
        <v>86</v>
      </c>
      <c r="D30" s="46" t="s">
        <v>67</v>
      </c>
      <c r="E30" s="66">
        <v>3212.4</v>
      </c>
      <c r="F30" s="66">
        <v>1814.4</v>
      </c>
      <c r="G30" s="41">
        <v>49.1</v>
      </c>
    </row>
    <row r="31" spans="1:7" x14ac:dyDescent="0.3">
      <c r="A31" s="92"/>
      <c r="B31" s="93"/>
      <c r="C31" s="34" t="s">
        <v>87</v>
      </c>
      <c r="D31" s="46" t="s">
        <v>67</v>
      </c>
      <c r="E31" s="66">
        <v>1689.7</v>
      </c>
      <c r="F31" s="66">
        <v>1689.7</v>
      </c>
      <c r="G31" s="41">
        <f t="shared" ref="G31:G37" si="2">F31/E31*100</f>
        <v>100</v>
      </c>
    </row>
    <row r="32" spans="1:7" ht="46.8" x14ac:dyDescent="0.3">
      <c r="A32" s="92">
        <v>9</v>
      </c>
      <c r="B32" s="93" t="s">
        <v>47</v>
      </c>
      <c r="C32" s="34" t="s">
        <v>34</v>
      </c>
      <c r="D32" s="46" t="s">
        <v>14</v>
      </c>
      <c r="E32" s="35">
        <v>100</v>
      </c>
      <c r="F32" s="35">
        <v>100</v>
      </c>
      <c r="G32" s="41">
        <f t="shared" si="2"/>
        <v>100</v>
      </c>
    </row>
    <row r="33" spans="1:7" ht="31.2" x14ac:dyDescent="0.3">
      <c r="A33" s="92"/>
      <c r="B33" s="93"/>
      <c r="C33" s="34" t="s">
        <v>61</v>
      </c>
      <c r="D33" s="46" t="s">
        <v>14</v>
      </c>
      <c r="E33" s="35">
        <v>100</v>
      </c>
      <c r="F33" s="35">
        <v>100</v>
      </c>
      <c r="G33" s="41">
        <f t="shared" si="2"/>
        <v>100</v>
      </c>
    </row>
    <row r="34" spans="1:7" ht="31.2" x14ac:dyDescent="0.3">
      <c r="A34" s="92">
        <v>10</v>
      </c>
      <c r="B34" s="93" t="s">
        <v>48</v>
      </c>
      <c r="C34" s="38" t="s">
        <v>22</v>
      </c>
      <c r="D34" s="46" t="s">
        <v>14</v>
      </c>
      <c r="E34" s="37">
        <v>52</v>
      </c>
      <c r="F34" s="37">
        <v>57</v>
      </c>
      <c r="G34" s="41">
        <f t="shared" si="2"/>
        <v>109.61538461538463</v>
      </c>
    </row>
    <row r="35" spans="1:7" ht="31.2" x14ac:dyDescent="0.3">
      <c r="A35" s="92"/>
      <c r="B35" s="93"/>
      <c r="C35" s="38" t="s">
        <v>88</v>
      </c>
      <c r="D35" s="46" t="s">
        <v>14</v>
      </c>
      <c r="E35" s="35">
        <v>1843.7860000000001</v>
      </c>
      <c r="F35" s="35">
        <v>1944.336</v>
      </c>
      <c r="G35" s="41">
        <f t="shared" si="2"/>
        <v>105.45345284105639</v>
      </c>
    </row>
    <row r="36" spans="1:7" ht="46.8" x14ac:dyDescent="0.3">
      <c r="A36" s="92">
        <v>11</v>
      </c>
      <c r="B36" s="93" t="s">
        <v>49</v>
      </c>
      <c r="C36" s="34" t="s">
        <v>89</v>
      </c>
      <c r="D36" s="46" t="s">
        <v>14</v>
      </c>
      <c r="E36" s="35">
        <v>47</v>
      </c>
      <c r="F36" s="35">
        <v>48.1</v>
      </c>
      <c r="G36" s="41">
        <f t="shared" si="2"/>
        <v>102.34042553191489</v>
      </c>
    </row>
    <row r="37" spans="1:7" ht="62.4" x14ac:dyDescent="0.3">
      <c r="A37" s="92"/>
      <c r="B37" s="93"/>
      <c r="C37" s="34" t="s">
        <v>90</v>
      </c>
      <c r="D37" s="46" t="s">
        <v>14</v>
      </c>
      <c r="E37" s="35">
        <v>14</v>
      </c>
      <c r="F37" s="35">
        <v>70.3</v>
      </c>
      <c r="G37" s="41">
        <f t="shared" si="2"/>
        <v>502.14285714285711</v>
      </c>
    </row>
    <row r="38" spans="1:7" ht="31.2" x14ac:dyDescent="0.3">
      <c r="A38" s="92">
        <v>12</v>
      </c>
      <c r="B38" s="93" t="s">
        <v>51</v>
      </c>
      <c r="C38" s="38" t="s">
        <v>91</v>
      </c>
      <c r="D38" s="46" t="s">
        <v>14</v>
      </c>
      <c r="E38" s="37">
        <v>101.1</v>
      </c>
      <c r="F38" s="37">
        <v>101.1</v>
      </c>
      <c r="G38" s="41">
        <f>F38/E38*100</f>
        <v>100</v>
      </c>
    </row>
    <row r="39" spans="1:7" ht="31.2" x14ac:dyDescent="0.3">
      <c r="A39" s="92"/>
      <c r="B39" s="93"/>
      <c r="C39" s="38" t="s">
        <v>24</v>
      </c>
      <c r="D39" s="46" t="s">
        <v>17</v>
      </c>
      <c r="E39" s="35">
        <v>30209</v>
      </c>
      <c r="F39" s="35">
        <v>30209</v>
      </c>
      <c r="G39" s="41">
        <f>F39/E39*100</f>
        <v>100</v>
      </c>
    </row>
    <row r="40" spans="1:7" ht="31.2" x14ac:dyDescent="0.3">
      <c r="A40" s="92">
        <v>13</v>
      </c>
      <c r="B40" s="93" t="s">
        <v>50</v>
      </c>
      <c r="C40" s="43" t="s">
        <v>92</v>
      </c>
      <c r="D40" s="46" t="s">
        <v>16</v>
      </c>
      <c r="E40" s="44">
        <v>33.22</v>
      </c>
      <c r="F40" s="44">
        <v>35.200000000000003</v>
      </c>
      <c r="G40" s="41">
        <f t="shared" ref="G40:G48" si="3">F40/E40*100</f>
        <v>105.96026490066225</v>
      </c>
    </row>
    <row r="41" spans="1:7" x14ac:dyDescent="0.3">
      <c r="A41" s="92"/>
      <c r="B41" s="93"/>
      <c r="C41" s="43" t="s">
        <v>93</v>
      </c>
      <c r="D41" s="46" t="s">
        <v>15</v>
      </c>
      <c r="E41" s="45">
        <v>101163</v>
      </c>
      <c r="F41" s="45">
        <v>405567</v>
      </c>
      <c r="G41" s="41">
        <f t="shared" si="3"/>
        <v>400.9044808872809</v>
      </c>
    </row>
    <row r="42" spans="1:7" ht="31.2" x14ac:dyDescent="0.3">
      <c r="A42" s="92"/>
      <c r="B42" s="93"/>
      <c r="C42" s="43" t="s">
        <v>94</v>
      </c>
      <c r="D42" s="46" t="s">
        <v>16</v>
      </c>
      <c r="E42" s="45">
        <v>5588</v>
      </c>
      <c r="F42" s="45">
        <v>6048</v>
      </c>
      <c r="G42" s="41">
        <f t="shared" si="3"/>
        <v>108.2319255547602</v>
      </c>
    </row>
    <row r="43" spans="1:7" ht="46.8" x14ac:dyDescent="0.3">
      <c r="A43" s="92"/>
      <c r="B43" s="93"/>
      <c r="C43" s="43" t="s">
        <v>95</v>
      </c>
      <c r="D43" s="46" t="s">
        <v>16</v>
      </c>
      <c r="E43" s="44">
        <v>117</v>
      </c>
      <c r="F43" s="44">
        <v>146</v>
      </c>
      <c r="G43" s="41">
        <f t="shared" si="3"/>
        <v>124.78632478632478</v>
      </c>
    </row>
    <row r="44" spans="1:7" x14ac:dyDescent="0.3">
      <c r="A44" s="92"/>
      <c r="B44" s="93"/>
      <c r="C44" s="43" t="s">
        <v>96</v>
      </c>
      <c r="D44" s="46" t="s">
        <v>16</v>
      </c>
      <c r="E44" s="45">
        <v>8256</v>
      </c>
      <c r="F44" s="45">
        <v>10025</v>
      </c>
      <c r="G44" s="41">
        <f t="shared" si="3"/>
        <v>121.42684108527131</v>
      </c>
    </row>
    <row r="45" spans="1:7" ht="46.8" x14ac:dyDescent="0.3">
      <c r="A45" s="92"/>
      <c r="B45" s="93"/>
      <c r="C45" s="43" t="s">
        <v>97</v>
      </c>
      <c r="D45" s="46" t="s">
        <v>16</v>
      </c>
      <c r="E45" s="44">
        <v>42.6</v>
      </c>
      <c r="F45" s="44">
        <v>47.03</v>
      </c>
      <c r="G45" s="41">
        <f t="shared" si="3"/>
        <v>110.39906103286386</v>
      </c>
    </row>
    <row r="46" spans="1:7" ht="46.8" x14ac:dyDescent="0.3">
      <c r="A46" s="92">
        <v>14</v>
      </c>
      <c r="B46" s="93" t="s">
        <v>52</v>
      </c>
      <c r="C46" s="34" t="s">
        <v>62</v>
      </c>
      <c r="D46" s="35" t="s">
        <v>63</v>
      </c>
      <c r="E46" s="35">
        <v>25</v>
      </c>
      <c r="F46" s="35">
        <v>26</v>
      </c>
      <c r="G46" s="41">
        <f t="shared" si="3"/>
        <v>104</v>
      </c>
    </row>
    <row r="47" spans="1:7" ht="93.6" x14ac:dyDescent="0.3">
      <c r="A47" s="92"/>
      <c r="B47" s="93"/>
      <c r="C47" s="34" t="s">
        <v>64</v>
      </c>
      <c r="D47" s="35" t="s">
        <v>16</v>
      </c>
      <c r="E47" s="35">
        <v>5</v>
      </c>
      <c r="F47" s="35">
        <v>10</v>
      </c>
      <c r="G47" s="41">
        <f t="shared" si="3"/>
        <v>200</v>
      </c>
    </row>
    <row r="48" spans="1:7" ht="31.2" x14ac:dyDescent="0.3">
      <c r="A48" s="92"/>
      <c r="B48" s="93"/>
      <c r="C48" s="34" t="s">
        <v>65</v>
      </c>
      <c r="D48" s="35" t="s">
        <v>14</v>
      </c>
      <c r="E48" s="35">
        <v>56</v>
      </c>
      <c r="F48" s="35">
        <v>88</v>
      </c>
      <c r="G48" s="41">
        <f t="shared" si="3"/>
        <v>157.14285714285714</v>
      </c>
    </row>
    <row r="49" spans="1:7" ht="78" x14ac:dyDescent="0.3">
      <c r="A49" s="42">
        <v>15</v>
      </c>
      <c r="B49" s="48" t="s">
        <v>53</v>
      </c>
      <c r="C49" s="34" t="s">
        <v>98</v>
      </c>
      <c r="D49" s="46" t="s">
        <v>16</v>
      </c>
      <c r="E49" s="35">
        <v>186.5</v>
      </c>
      <c r="F49" s="35">
        <v>146.69999999999999</v>
      </c>
      <c r="G49" s="41">
        <f>E49/F49*100</f>
        <v>127.13019768234493</v>
      </c>
    </row>
  </sheetData>
  <mergeCells count="36">
    <mergeCell ref="E1:G1"/>
    <mergeCell ref="A46:A48"/>
    <mergeCell ref="B46:B48"/>
    <mergeCell ref="A29:A31"/>
    <mergeCell ref="B29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5"/>
    <mergeCell ref="B40:B45"/>
    <mergeCell ref="A21:A24"/>
    <mergeCell ref="B21:B24"/>
    <mergeCell ref="A25:A28"/>
    <mergeCell ref="B25:B28"/>
    <mergeCell ref="B14:B15"/>
    <mergeCell ref="A19:A20"/>
    <mergeCell ref="B19:B20"/>
    <mergeCell ref="A17:A18"/>
    <mergeCell ref="B17:B18"/>
    <mergeCell ref="A8:A13"/>
    <mergeCell ref="B8:B13"/>
    <mergeCell ref="A14:A15"/>
    <mergeCell ref="A2:G2"/>
    <mergeCell ref="A4:A6"/>
    <mergeCell ref="B4:B6"/>
    <mergeCell ref="C4:C6"/>
    <mergeCell ref="D4:D6"/>
    <mergeCell ref="E4:G4"/>
    <mergeCell ref="E5:E6"/>
    <mergeCell ref="F5:F6"/>
    <mergeCell ref="G5:G6"/>
  </mergeCells>
  <pageMargins left="0.31496062992125984" right="0.31496062992125984" top="0.35433070866141736" bottom="0.35433070866141736" header="0.31496062992125984" footer="0.31496062992125984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view="pageBreakPreview" zoomScaleNormal="100" zoomScaleSheetLayoutView="100" workbookViewId="0">
      <selection activeCell="C7" sqref="C7"/>
    </sheetView>
  </sheetViews>
  <sheetFormatPr defaultColWidth="9.109375" defaultRowHeight="15.6" x14ac:dyDescent="0.3"/>
  <cols>
    <col min="1" max="1" width="3.44140625" style="8" customWidth="1"/>
    <col min="2" max="2" width="33.88671875" style="8" customWidth="1"/>
    <col min="3" max="3" width="39" style="54" customWidth="1"/>
    <col min="4" max="4" width="15.88671875" style="57" customWidth="1"/>
    <col min="5" max="16384" width="9.109375" style="8"/>
  </cols>
  <sheetData>
    <row r="1" spans="1:4" x14ac:dyDescent="0.3">
      <c r="D1" s="39" t="s">
        <v>12</v>
      </c>
    </row>
    <row r="3" spans="1:4" s="9" customFormat="1" ht="37.5" customHeight="1" x14ac:dyDescent="0.3">
      <c r="A3" s="95" t="s">
        <v>115</v>
      </c>
      <c r="B3" s="95"/>
      <c r="C3" s="95"/>
      <c r="D3" s="95"/>
    </row>
    <row r="4" spans="1:4" x14ac:dyDescent="0.3">
      <c r="B4" s="5"/>
    </row>
    <row r="5" spans="1:4" ht="62.4" x14ac:dyDescent="0.25">
      <c r="A5" s="10" t="s">
        <v>0</v>
      </c>
      <c r="B5" s="6" t="s">
        <v>9</v>
      </c>
      <c r="C5" s="55" t="s">
        <v>11</v>
      </c>
      <c r="D5" s="58" t="s">
        <v>113</v>
      </c>
    </row>
    <row r="6" spans="1:4" ht="62.4" x14ac:dyDescent="0.25">
      <c r="A6" s="11">
        <v>1</v>
      </c>
      <c r="B6" s="29" t="s">
        <v>39</v>
      </c>
      <c r="C6" s="64" t="s">
        <v>104</v>
      </c>
      <c r="D6" s="59">
        <v>98.2</v>
      </c>
    </row>
    <row r="7" spans="1:4" ht="78" x14ac:dyDescent="0.25">
      <c r="A7" s="11">
        <v>2</v>
      </c>
      <c r="B7" s="29" t="s">
        <v>40</v>
      </c>
      <c r="C7" s="64" t="s">
        <v>105</v>
      </c>
      <c r="D7" s="60">
        <v>102.99</v>
      </c>
    </row>
    <row r="8" spans="1:4" ht="62.4" x14ac:dyDescent="0.25">
      <c r="A8" s="11">
        <v>3</v>
      </c>
      <c r="B8" s="29" t="s">
        <v>41</v>
      </c>
      <c r="C8" s="64" t="s">
        <v>105</v>
      </c>
      <c r="D8" s="61">
        <v>78.900000000000006</v>
      </c>
    </row>
    <row r="9" spans="1:4" ht="78" x14ac:dyDescent="0.25">
      <c r="A9" s="11">
        <v>4</v>
      </c>
      <c r="B9" s="29" t="s">
        <v>42</v>
      </c>
      <c r="C9" s="64" t="s">
        <v>103</v>
      </c>
      <c r="D9" s="61">
        <v>98.1</v>
      </c>
    </row>
    <row r="10" spans="1:4" ht="62.4" x14ac:dyDescent="0.25">
      <c r="A10" s="11">
        <v>5</v>
      </c>
      <c r="B10" s="29" t="s">
        <v>43</v>
      </c>
      <c r="C10" s="65" t="s">
        <v>110</v>
      </c>
      <c r="D10" s="59">
        <v>99.39</v>
      </c>
    </row>
    <row r="11" spans="1:4" ht="78" x14ac:dyDescent="0.25">
      <c r="A11" s="11">
        <v>6</v>
      </c>
      <c r="B11" s="29" t="s">
        <v>44</v>
      </c>
      <c r="C11" s="64" t="s">
        <v>107</v>
      </c>
      <c r="D11" s="61">
        <v>117.5</v>
      </c>
    </row>
    <row r="12" spans="1:4" ht="78" x14ac:dyDescent="0.25">
      <c r="A12" s="11">
        <v>7</v>
      </c>
      <c r="B12" s="29" t="s">
        <v>45</v>
      </c>
      <c r="C12" s="64" t="s">
        <v>108</v>
      </c>
      <c r="D12" s="59">
        <v>98.8</v>
      </c>
    </row>
    <row r="13" spans="1:4" ht="62.4" x14ac:dyDescent="0.25">
      <c r="A13" s="11">
        <v>8</v>
      </c>
      <c r="B13" s="29" t="s">
        <v>46</v>
      </c>
      <c r="C13" s="64" t="s">
        <v>109</v>
      </c>
      <c r="D13" s="61">
        <v>49.1</v>
      </c>
    </row>
    <row r="14" spans="1:4" ht="62.4" x14ac:dyDescent="0.25">
      <c r="A14" s="11">
        <v>9</v>
      </c>
      <c r="B14" s="29" t="s">
        <v>47</v>
      </c>
      <c r="C14" s="64" t="s">
        <v>102</v>
      </c>
      <c r="D14" s="62">
        <v>91.05</v>
      </c>
    </row>
    <row r="15" spans="1:4" ht="62.4" x14ac:dyDescent="0.25">
      <c r="A15" s="11">
        <v>10</v>
      </c>
      <c r="B15" s="29" t="s">
        <v>48</v>
      </c>
      <c r="C15" s="64" t="s">
        <v>102</v>
      </c>
      <c r="D15" s="60">
        <v>102.97</v>
      </c>
    </row>
    <row r="16" spans="1:4" ht="62.4" x14ac:dyDescent="0.25">
      <c r="A16" s="11">
        <v>11</v>
      </c>
      <c r="B16" s="29" t="s">
        <v>49</v>
      </c>
      <c r="C16" s="64" t="s">
        <v>102</v>
      </c>
      <c r="D16" s="60">
        <v>119.77</v>
      </c>
    </row>
    <row r="17" spans="1:4" ht="78" x14ac:dyDescent="0.25">
      <c r="A17" s="11">
        <v>12</v>
      </c>
      <c r="B17" s="29" t="s">
        <v>50</v>
      </c>
      <c r="C17" s="65" t="s">
        <v>112</v>
      </c>
      <c r="D17" s="59">
        <v>118.6</v>
      </c>
    </row>
    <row r="18" spans="1:4" ht="78" x14ac:dyDescent="0.25">
      <c r="A18" s="11">
        <v>13</v>
      </c>
      <c r="B18" s="29" t="s">
        <v>51</v>
      </c>
      <c r="C18" s="65" t="s">
        <v>112</v>
      </c>
      <c r="D18" s="61">
        <v>99.9</v>
      </c>
    </row>
    <row r="19" spans="1:4" ht="78" x14ac:dyDescent="0.25">
      <c r="A19" s="11">
        <v>14</v>
      </c>
      <c r="B19" s="29" t="s">
        <v>52</v>
      </c>
      <c r="C19" s="64" t="s">
        <v>106</v>
      </c>
      <c r="D19" s="61">
        <v>132</v>
      </c>
    </row>
    <row r="20" spans="1:4" ht="78" x14ac:dyDescent="0.25">
      <c r="A20" s="56">
        <v>15</v>
      </c>
      <c r="B20" s="29" t="s">
        <v>53</v>
      </c>
      <c r="C20" s="65" t="s">
        <v>111</v>
      </c>
      <c r="D20" s="63">
        <v>125.5</v>
      </c>
    </row>
    <row r="21" spans="1:4" x14ac:dyDescent="0.3">
      <c r="D21" s="9"/>
    </row>
    <row r="22" spans="1:4" x14ac:dyDescent="0.3">
      <c r="D22" s="9"/>
    </row>
  </sheetData>
  <sortState ref="A6:D22">
    <sortCondition descending="1" ref="D6"/>
  </sortState>
  <mergeCells count="1">
    <mergeCell ref="A3:D3"/>
  </mergeCells>
  <pageMargins left="0.51181102362204722" right="0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пр.1</vt:lpstr>
      <vt:lpstr>пр.2</vt:lpstr>
      <vt:lpstr>пр. 3</vt:lpstr>
      <vt:lpstr>пр.4</vt:lpstr>
      <vt:lpstr>пр.1!Область_печати</vt:lpstr>
      <vt:lpstr>пр.2!Область_печати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2024-05-03T08:19:22Z</dcterms:modified>
</cp:coreProperties>
</file>